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Palmares en cours/"/>
    </mc:Choice>
  </mc:AlternateContent>
  <xr:revisionPtr revIDLastSave="109" documentId="14_{D0CBD1EB-832A-4F41-BCE1-679F34F0E73F}" xr6:coauthVersionLast="47" xr6:coauthVersionMax="47" xr10:uidLastSave="{800D465B-8849-4985-A993-DB94B2254298}"/>
  <bookViews>
    <workbookView xWindow="23880" yWindow="-120" windowWidth="29040" windowHeight="15720" tabRatio="451" firstSheet="1" activeTab="1" xr2:uid="{00000000-000D-0000-FFFF-FFFF00000000}"/>
  </bookViews>
  <sheets>
    <sheet name="PDF" sheetId="14" r:id="rId1"/>
    <sheet name="Licences LIGUE " sheetId="11" r:id="rId2"/>
    <sheet name="ARCHIVE " sheetId="12" r:id="rId3"/>
    <sheet name="Feuil1" sheetId="6" state="hidden" r:id="rId4"/>
    <sheet name="Feuil3" sheetId="7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4" l="1"/>
  <c r="D65" i="14"/>
  <c r="N62" i="14"/>
  <c r="K62" i="14"/>
  <c r="E62" i="14"/>
  <c r="E63" i="14" s="1"/>
  <c r="BN60" i="14"/>
  <c r="BL60" i="14"/>
  <c r="BJ60" i="14"/>
  <c r="BI60" i="14"/>
  <c r="BH60" i="14"/>
  <c r="BG60" i="14"/>
  <c r="BE60" i="14"/>
  <c r="BC60" i="14"/>
  <c r="AZ60" i="14"/>
  <c r="AY60" i="14"/>
  <c r="AX60" i="14"/>
  <c r="AR60" i="14"/>
  <c r="AU60" i="14" s="1"/>
  <c r="AP60" i="14"/>
  <c r="AO60" i="14"/>
  <c r="AN60" i="14"/>
  <c r="AN62" i="14" s="1"/>
  <c r="AL60" i="14"/>
  <c r="AJ60" i="14"/>
  <c r="AF60" i="14"/>
  <c r="AE60" i="14"/>
  <c r="AC60" i="14"/>
  <c r="X60" i="14"/>
  <c r="W60" i="14"/>
  <c r="V60" i="14"/>
  <c r="R60" i="14"/>
  <c r="Q60" i="14"/>
  <c r="N60" i="14"/>
  <c r="BM58" i="14"/>
  <c r="BM62" i="14" s="1"/>
  <c r="BL58" i="14"/>
  <c r="BL62" i="14" s="1"/>
  <c r="BK58" i="14"/>
  <c r="BJ58" i="14"/>
  <c r="BJ62" i="14" s="1"/>
  <c r="BI58" i="14"/>
  <c r="BI62" i="14" s="1"/>
  <c r="BH58" i="14"/>
  <c r="BH62" i="14" s="1"/>
  <c r="BG58" i="14"/>
  <c r="BG62" i="14" s="1"/>
  <c r="BD58" i="14"/>
  <c r="BD62" i="14" s="1"/>
  <c r="BD63" i="14" s="1"/>
  <c r="BC58" i="14"/>
  <c r="BB58" i="14"/>
  <c r="BA58" i="14"/>
  <c r="BA62" i="14" s="1"/>
  <c r="BA63" i="14" s="1"/>
  <c r="AZ58" i="14"/>
  <c r="AZ62" i="14" s="1"/>
  <c r="AZ63" i="14" s="1"/>
  <c r="AY58" i="14"/>
  <c r="AY62" i="14" s="1"/>
  <c r="AY63" i="14" s="1"/>
  <c r="AX58" i="14"/>
  <c r="AX62" i="14" s="1"/>
  <c r="AT58" i="14"/>
  <c r="AS58" i="14"/>
  <c r="AR58" i="14"/>
  <c r="AQ58" i="14"/>
  <c r="AQ62" i="14" s="1"/>
  <c r="AQ63" i="14" s="1"/>
  <c r="AP58" i="14"/>
  <c r="AP62" i="14" s="1"/>
  <c r="AP63" i="14" s="1"/>
  <c r="AO58" i="14"/>
  <c r="AN58" i="14"/>
  <c r="AK58" i="14"/>
  <c r="AJ58" i="14"/>
  <c r="AI58" i="14"/>
  <c r="AH58" i="14"/>
  <c r="AH62" i="14" s="1"/>
  <c r="AG58" i="14"/>
  <c r="AG62" i="14" s="1"/>
  <c r="AF58" i="14"/>
  <c r="AF62" i="14" s="1"/>
  <c r="AE58" i="14"/>
  <c r="AE62" i="14" s="1"/>
  <c r="AB58" i="14"/>
  <c r="AA58" i="14"/>
  <c r="Z58" i="14"/>
  <c r="Y58" i="14"/>
  <c r="Y62" i="14" s="1"/>
  <c r="Y63" i="14" s="1"/>
  <c r="X58" i="14"/>
  <c r="X62" i="14" s="1"/>
  <c r="X63" i="14" s="1"/>
  <c r="W58" i="14"/>
  <c r="V58" i="14"/>
  <c r="V62" i="14" s="1"/>
  <c r="V63" i="14" s="1"/>
  <c r="R58" i="14"/>
  <c r="Q58" i="14"/>
  <c r="N58" i="14"/>
  <c r="K58" i="14"/>
  <c r="J58" i="14"/>
  <c r="I58" i="14"/>
  <c r="H58" i="14"/>
  <c r="G58" i="14"/>
  <c r="G62" i="14" s="1"/>
  <c r="F58" i="14"/>
  <c r="F62" i="14" s="1"/>
  <c r="E58" i="14"/>
  <c r="D58" i="14"/>
  <c r="D62" i="14" s="1"/>
  <c r="BN56" i="14"/>
  <c r="BE56" i="14"/>
  <c r="AU56" i="14"/>
  <c r="AL56" i="14"/>
  <c r="AC56" i="14"/>
  <c r="S56" i="14"/>
  <c r="P56" i="14"/>
  <c r="O56" i="14"/>
  <c r="N56" i="14"/>
  <c r="BN55" i="14"/>
  <c r="BE55" i="14"/>
  <c r="AU55" i="14"/>
  <c r="AL55" i="14"/>
  <c r="AC55" i="14"/>
  <c r="BN54" i="14"/>
  <c r="BE54" i="14"/>
  <c r="AU54" i="14"/>
  <c r="AL54" i="14"/>
  <c r="AC54" i="14"/>
  <c r="T54" i="14"/>
  <c r="BN53" i="14"/>
  <c r="BE53" i="14"/>
  <c r="AU53" i="14"/>
  <c r="AL53" i="14"/>
  <c r="AC53" i="14"/>
  <c r="T53" i="14"/>
  <c r="BN52" i="14"/>
  <c r="BE52" i="14"/>
  <c r="AU52" i="14"/>
  <c r="AL52" i="14"/>
  <c r="AC52" i="14"/>
  <c r="T52" i="14"/>
  <c r="BN51" i="14"/>
  <c r="BE51" i="14"/>
  <c r="AU51" i="14"/>
  <c r="AL51" i="14"/>
  <c r="AC51" i="14"/>
  <c r="BN50" i="14"/>
  <c r="BE50" i="14"/>
  <c r="AU50" i="14"/>
  <c r="AL50" i="14"/>
  <c r="AC50" i="14"/>
  <c r="BN49" i="14"/>
  <c r="BE49" i="14"/>
  <c r="AU49" i="14"/>
  <c r="AU58" i="14" s="1"/>
  <c r="AL49" i="14"/>
  <c r="AC49" i="14"/>
  <c r="BN48" i="14"/>
  <c r="BE48" i="14"/>
  <c r="AU48" i="14"/>
  <c r="AL48" i="14"/>
  <c r="AC48" i="14"/>
  <c r="BN47" i="14"/>
  <c r="BN58" i="14" s="1"/>
  <c r="BE47" i="14"/>
  <c r="BE58" i="14" s="1"/>
  <c r="AU47" i="14"/>
  <c r="AL47" i="14"/>
  <c r="AC47" i="14"/>
  <c r="BN46" i="14"/>
  <c r="BE46" i="14"/>
  <c r="AU46" i="14"/>
  <c r="AL46" i="14"/>
  <c r="AL58" i="14" s="1"/>
  <c r="AL62" i="14" s="1"/>
  <c r="AC46" i="14"/>
  <c r="AC58" i="14" s="1"/>
  <c r="BN45" i="14"/>
  <c r="BE45" i="14"/>
  <c r="AU45" i="14"/>
  <c r="AL45" i="14"/>
  <c r="AC45" i="14"/>
  <c r="BM43" i="14"/>
  <c r="BL43" i="14"/>
  <c r="BK43" i="14"/>
  <c r="BJ43" i="14"/>
  <c r="BI43" i="14"/>
  <c r="BH43" i="14"/>
  <c r="BG43" i="14"/>
  <c r="BD43" i="14"/>
  <c r="BC43" i="14"/>
  <c r="BB43" i="14"/>
  <c r="BA43" i="14"/>
  <c r="AZ43" i="14"/>
  <c r="AY43" i="14"/>
  <c r="AX43" i="14"/>
  <c r="AT43" i="14"/>
  <c r="AT62" i="14" s="1"/>
  <c r="AS43" i="14"/>
  <c r="AS62" i="14" s="1"/>
  <c r="AR43" i="14"/>
  <c r="AR62" i="14" s="1"/>
  <c r="AQ43" i="14"/>
  <c r="AP43" i="14"/>
  <c r="AO43" i="14"/>
  <c r="AN43" i="14"/>
  <c r="AK43" i="14"/>
  <c r="AK62" i="14" s="1"/>
  <c r="AJ43" i="14"/>
  <c r="AJ62" i="14" s="1"/>
  <c r="AI43" i="14"/>
  <c r="AI62" i="14" s="1"/>
  <c r="AH43" i="14"/>
  <c r="AG43" i="14"/>
  <c r="AF43" i="14"/>
  <c r="AE43" i="14"/>
  <c r="AB43" i="14"/>
  <c r="AB62" i="14" s="1"/>
  <c r="AA43" i="14"/>
  <c r="AA62" i="14" s="1"/>
  <c r="Z43" i="14"/>
  <c r="Z62" i="14" s="1"/>
  <c r="Y43" i="14"/>
  <c r="X43" i="14"/>
  <c r="W43" i="14"/>
  <c r="V43" i="14"/>
  <c r="S43" i="14"/>
  <c r="R43" i="14"/>
  <c r="R62" i="14" s="1"/>
  <c r="Q43" i="14"/>
  <c r="Q62" i="14" s="1"/>
  <c r="P43" i="14"/>
  <c r="O43" i="14"/>
  <c r="N43" i="14"/>
  <c r="M43" i="14"/>
  <c r="K43" i="14"/>
  <c r="J43" i="14"/>
  <c r="J62" i="14" s="1"/>
  <c r="I43" i="14"/>
  <c r="I62" i="14" s="1"/>
  <c r="I63" i="14" s="1"/>
  <c r="H43" i="14"/>
  <c r="H62" i="14" s="1"/>
  <c r="H63" i="14" s="1"/>
  <c r="G43" i="14"/>
  <c r="F43" i="14"/>
  <c r="E43" i="14"/>
  <c r="D43" i="14"/>
  <c r="BN41" i="14"/>
  <c r="BE41" i="14"/>
  <c r="AU41" i="14"/>
  <c r="AL41" i="14"/>
  <c r="AC41" i="14"/>
  <c r="T41" i="14"/>
  <c r="BN40" i="14"/>
  <c r="BE40" i="14"/>
  <c r="AU40" i="14"/>
  <c r="AL40" i="14"/>
  <c r="AC40" i="14"/>
  <c r="T40" i="14"/>
  <c r="BN39" i="14"/>
  <c r="BE39" i="14"/>
  <c r="AU39" i="14"/>
  <c r="AL39" i="14"/>
  <c r="AC39" i="14"/>
  <c r="T39" i="14"/>
  <c r="BN38" i="14"/>
  <c r="BE38" i="14"/>
  <c r="AU38" i="14"/>
  <c r="AL38" i="14"/>
  <c r="AC38" i="14"/>
  <c r="T38" i="14"/>
  <c r="BN37" i="14"/>
  <c r="BE37" i="14"/>
  <c r="AU37" i="14"/>
  <c r="AL37" i="14"/>
  <c r="AC37" i="14"/>
  <c r="T37" i="14"/>
  <c r="BN36" i="14"/>
  <c r="BE36" i="14"/>
  <c r="AU36" i="14"/>
  <c r="AL36" i="14"/>
  <c r="AC36" i="14"/>
  <c r="T36" i="14"/>
  <c r="BN35" i="14"/>
  <c r="BE35" i="14"/>
  <c r="AU35" i="14"/>
  <c r="AL35" i="14"/>
  <c r="AC35" i="14"/>
  <c r="BN34" i="14"/>
  <c r="BE34" i="14"/>
  <c r="AU34" i="14"/>
  <c r="AL34" i="14"/>
  <c r="AC34" i="14"/>
  <c r="BN33" i="14"/>
  <c r="BE33" i="14"/>
  <c r="AU33" i="14"/>
  <c r="AL33" i="14"/>
  <c r="AC33" i="14"/>
  <c r="BN32" i="14"/>
  <c r="BE32" i="14"/>
  <c r="AU32" i="14"/>
  <c r="AL32" i="14"/>
  <c r="AC32" i="14"/>
  <c r="BN29" i="14"/>
  <c r="BE29" i="14"/>
  <c r="AU29" i="14"/>
  <c r="AL29" i="14"/>
  <c r="AC29" i="14"/>
  <c r="BN28" i="14"/>
  <c r="BE28" i="14"/>
  <c r="AU28" i="14"/>
  <c r="AL28" i="14"/>
  <c r="AC28" i="14"/>
  <c r="BN27" i="14"/>
  <c r="BE27" i="14"/>
  <c r="AU27" i="14"/>
  <c r="AL27" i="14"/>
  <c r="AC27" i="14"/>
  <c r="BN26" i="14"/>
  <c r="BE26" i="14"/>
  <c r="AU26" i="14"/>
  <c r="AL26" i="14"/>
  <c r="AC26" i="14"/>
  <c r="BN25" i="14"/>
  <c r="BE25" i="14"/>
  <c r="AU25" i="14"/>
  <c r="AL25" i="14"/>
  <c r="AC25" i="14"/>
  <c r="BN24" i="14"/>
  <c r="BE24" i="14"/>
  <c r="AU24" i="14"/>
  <c r="AL24" i="14"/>
  <c r="AC24" i="14"/>
  <c r="BE23" i="14"/>
  <c r="AU23" i="14"/>
  <c r="AL23" i="14"/>
  <c r="AC23" i="14"/>
  <c r="T23" i="14"/>
  <c r="BN22" i="14"/>
  <c r="BE22" i="14"/>
  <c r="AU22" i="14"/>
  <c r="AL22" i="14"/>
  <c r="AC22" i="14"/>
  <c r="BN21" i="14"/>
  <c r="BE21" i="14"/>
  <c r="AU21" i="14"/>
  <c r="AL21" i="14"/>
  <c r="AC21" i="14"/>
  <c r="BN20" i="14"/>
  <c r="BE20" i="14"/>
  <c r="AU20" i="14"/>
  <c r="AL20" i="14"/>
  <c r="AC20" i="14"/>
  <c r="BN19" i="14"/>
  <c r="BE19" i="14"/>
  <c r="AU19" i="14"/>
  <c r="AL19" i="14"/>
  <c r="AC19" i="14"/>
  <c r="BN18" i="14"/>
  <c r="BE18" i="14"/>
  <c r="AU18" i="14"/>
  <c r="AL18" i="14"/>
  <c r="AC18" i="14"/>
  <c r="BN17" i="14"/>
  <c r="BE17" i="14"/>
  <c r="AU17" i="14"/>
  <c r="AL17" i="14"/>
  <c r="AC17" i="14"/>
  <c r="BN16" i="14"/>
  <c r="BE16" i="14"/>
  <c r="AU16" i="14"/>
  <c r="AL16" i="14"/>
  <c r="AC16" i="14"/>
  <c r="BN15" i="14"/>
  <c r="BE15" i="14"/>
  <c r="AU15" i="14"/>
  <c r="AL15" i="14"/>
  <c r="AC15" i="14"/>
  <c r="BN14" i="14"/>
  <c r="BE14" i="14"/>
  <c r="AU14" i="14"/>
  <c r="AL14" i="14"/>
  <c r="AC14" i="14"/>
  <c r="BN13" i="14"/>
  <c r="BE13" i="14"/>
  <c r="AU13" i="14"/>
  <c r="AL13" i="14"/>
  <c r="AC13" i="14"/>
  <c r="BN12" i="14"/>
  <c r="BE12" i="14"/>
  <c r="AU12" i="14"/>
  <c r="AL12" i="14"/>
  <c r="AC12" i="14"/>
  <c r="BN11" i="14"/>
  <c r="BE11" i="14"/>
  <c r="AU11" i="14"/>
  <c r="AL11" i="14"/>
  <c r="AC11" i="14"/>
  <c r="BN10" i="14"/>
  <c r="BE10" i="14"/>
  <c r="AU10" i="14"/>
  <c r="AL10" i="14"/>
  <c r="AC10" i="14"/>
  <c r="BN9" i="14"/>
  <c r="BE9" i="14"/>
  <c r="AU9" i="14"/>
  <c r="AL9" i="14"/>
  <c r="AC9" i="14"/>
  <c r="BN8" i="14"/>
  <c r="BE8" i="14"/>
  <c r="AU8" i="14"/>
  <c r="AL8" i="14"/>
  <c r="AC8" i="14"/>
  <c r="BN7" i="14"/>
  <c r="BE7" i="14"/>
  <c r="AU7" i="14"/>
  <c r="AL7" i="14"/>
  <c r="AC7" i="14"/>
  <c r="BN6" i="14"/>
  <c r="BE6" i="14"/>
  <c r="AU6" i="14"/>
  <c r="AL6" i="14"/>
  <c r="AC6" i="14"/>
  <c r="BN5" i="14"/>
  <c r="BN43" i="14" s="1"/>
  <c r="BE5" i="14"/>
  <c r="AU5" i="14"/>
  <c r="AL5" i="14"/>
  <c r="AL43" i="14" s="1"/>
  <c r="AC5" i="14"/>
  <c r="BN62" i="14" l="1"/>
  <c r="AX63" i="14"/>
  <c r="AN63" i="14"/>
  <c r="BE62" i="14"/>
  <c r="S60" i="14"/>
  <c r="S58" i="14"/>
  <c r="S62" i="14" s="1"/>
  <c r="G63" i="14"/>
  <c r="AR63" i="14"/>
  <c r="Z63" i="14"/>
  <c r="AT63" i="14"/>
  <c r="W62" i="14"/>
  <c r="AO62" i="14"/>
  <c r="AO63" i="14" s="1"/>
  <c r="Q63" i="14"/>
  <c r="AA63" i="14"/>
  <c r="AU43" i="14"/>
  <c r="AU62" i="14" s="1"/>
  <c r="AC43" i="14"/>
  <c r="AC62" i="14" s="1"/>
  <c r="AC63" i="14" s="1"/>
  <c r="T43" i="14"/>
  <c r="R63" i="14"/>
  <c r="AB63" i="14"/>
  <c r="M56" i="14"/>
  <c r="O60" i="14"/>
  <c r="O58" i="14"/>
  <c r="O62" i="14" s="1"/>
  <c r="O63" i="14" s="1"/>
  <c r="BE43" i="14"/>
  <c r="P60" i="14"/>
  <c r="P58" i="14"/>
  <c r="P62" i="14" s="1"/>
  <c r="P63" i="14" s="1"/>
  <c r="T56" i="14"/>
  <c r="BB62" i="14"/>
  <c r="BK62" i="14"/>
  <c r="BC62" i="14"/>
  <c r="BC63" i="14" s="1"/>
  <c r="S63" i="14" l="1"/>
  <c r="J63" i="14"/>
  <c r="F63" i="14"/>
  <c r="W63" i="14"/>
  <c r="BE63" i="14"/>
  <c r="N63" i="14"/>
  <c r="AU63" i="14"/>
  <c r="AS63" i="14"/>
  <c r="T60" i="14"/>
  <c r="T62" i="14" s="1"/>
  <c r="T58" i="14"/>
  <c r="M58" i="14"/>
  <c r="M60" i="14"/>
  <c r="BB63" i="14"/>
  <c r="D60" i="12"/>
  <c r="E60" i="12"/>
  <c r="F60" i="12"/>
  <c r="G60" i="12"/>
  <c r="H60" i="12"/>
  <c r="I60" i="12"/>
  <c r="J60" i="12"/>
  <c r="K60" i="12"/>
  <c r="K95" i="12" s="1"/>
  <c r="L60" i="12"/>
  <c r="M60" i="12"/>
  <c r="N60" i="12"/>
  <c r="O60" i="12"/>
  <c r="P60" i="12"/>
  <c r="Q60" i="12"/>
  <c r="R60" i="12"/>
  <c r="S60" i="12"/>
  <c r="S95" i="12" s="1"/>
  <c r="T60" i="12"/>
  <c r="U60" i="12"/>
  <c r="V60" i="12"/>
  <c r="W60" i="12"/>
  <c r="X60" i="12"/>
  <c r="Y60" i="12"/>
  <c r="Z60" i="12"/>
  <c r="AA60" i="12"/>
  <c r="AA95" i="12" s="1"/>
  <c r="AB60" i="12"/>
  <c r="AC60" i="12"/>
  <c r="AD60" i="12"/>
  <c r="AE60" i="12"/>
  <c r="AF60" i="12"/>
  <c r="AG60" i="12"/>
  <c r="AH60" i="12"/>
  <c r="AI60" i="12"/>
  <c r="AI95" i="12" s="1"/>
  <c r="AJ60" i="12"/>
  <c r="AK60" i="12"/>
  <c r="AL60" i="12"/>
  <c r="AM60" i="12"/>
  <c r="F88" i="12"/>
  <c r="G88" i="12"/>
  <c r="H88" i="12"/>
  <c r="I88" i="12"/>
  <c r="J88" i="12"/>
  <c r="K88" i="12"/>
  <c r="L88" i="12"/>
  <c r="L95" i="12" s="1"/>
  <c r="M88" i="12"/>
  <c r="M95" i="12" s="1"/>
  <c r="N88" i="12"/>
  <c r="O88" i="12"/>
  <c r="P88" i="12"/>
  <c r="P95" i="12" s="1"/>
  <c r="Q88" i="12"/>
  <c r="R88" i="12"/>
  <c r="S88" i="12"/>
  <c r="T88" i="12"/>
  <c r="T95" i="12" s="1"/>
  <c r="U88" i="12"/>
  <c r="U95" i="12" s="1"/>
  <c r="V88" i="12"/>
  <c r="W88" i="12"/>
  <c r="X88" i="12"/>
  <c r="Y88" i="12"/>
  <c r="Z88" i="12"/>
  <c r="AA88" i="12"/>
  <c r="AB88" i="12"/>
  <c r="AB95" i="12" s="1"/>
  <c r="AC88" i="12"/>
  <c r="AC95" i="12" s="1"/>
  <c r="AD88" i="12"/>
  <c r="AE88" i="12"/>
  <c r="AF88" i="12"/>
  <c r="AG88" i="12"/>
  <c r="AH88" i="12"/>
  <c r="AI88" i="12"/>
  <c r="AJ88" i="12"/>
  <c r="AJ95" i="12" s="1"/>
  <c r="AK88" i="12"/>
  <c r="AK95" i="12" s="1"/>
  <c r="AL88" i="12"/>
  <c r="AM88" i="12"/>
  <c r="I95" i="12"/>
  <c r="J95" i="12"/>
  <c r="N95" i="12"/>
  <c r="O95" i="12"/>
  <c r="Q95" i="12"/>
  <c r="R95" i="12"/>
  <c r="V95" i="12"/>
  <c r="W95" i="12"/>
  <c r="X95" i="12"/>
  <c r="Y95" i="12"/>
  <c r="Z95" i="12"/>
  <c r="AD95" i="12"/>
  <c r="AE95" i="12"/>
  <c r="AF95" i="12"/>
  <c r="AG95" i="12"/>
  <c r="AH95" i="12"/>
  <c r="AL95" i="12"/>
  <c r="AM95" i="12"/>
  <c r="C104" i="12"/>
  <c r="C95" i="12"/>
  <c r="C60" i="12"/>
  <c r="C65" i="12"/>
  <c r="D65" i="12"/>
  <c r="C88" i="12"/>
  <c r="D88" i="12"/>
  <c r="E88" i="12"/>
  <c r="E65" i="12"/>
  <c r="F65" i="12"/>
  <c r="T63" i="14" l="1"/>
  <c r="K63" i="14"/>
  <c r="M62" i="14"/>
  <c r="C99" i="12"/>
  <c r="D95" i="12"/>
  <c r="E95" i="12"/>
  <c r="E99" i="12" s="1"/>
  <c r="F95" i="12"/>
  <c r="F99" i="12" s="1"/>
  <c r="G65" i="12"/>
  <c r="G95" i="12" s="1"/>
  <c r="M63" i="14" l="1"/>
  <c r="D63" i="14"/>
  <c r="D96" i="12"/>
  <c r="D99" i="12"/>
  <c r="E96" i="12"/>
  <c r="F96" i="12"/>
  <c r="G99" i="12"/>
  <c r="BD52" i="11" l="1"/>
  <c r="BM52" i="11"/>
  <c r="BD55" i="11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AF65" i="12"/>
  <c r="AG65" i="12"/>
  <c r="AH65" i="12"/>
  <c r="AI65" i="12"/>
  <c r="AJ65" i="12"/>
  <c r="AK65" i="12"/>
  <c r="AL65" i="12"/>
  <c r="AM65" i="12"/>
  <c r="H65" i="12"/>
  <c r="H95" i="12" l="1"/>
  <c r="D65" i="11"/>
  <c r="AR60" i="11"/>
  <c r="AU60" i="11" s="1"/>
  <c r="AP60" i="11"/>
  <c r="AO60" i="11"/>
  <c r="AN60" i="11"/>
  <c r="AJ60" i="11"/>
  <c r="AL60" i="11" s="1"/>
  <c r="AF60" i="11"/>
  <c r="AE60" i="11"/>
  <c r="AC60" i="11"/>
  <c r="X60" i="11"/>
  <c r="W60" i="11"/>
  <c r="V60" i="11"/>
  <c r="R60" i="11"/>
  <c r="Q60" i="11"/>
  <c r="AT58" i="11"/>
  <c r="AS58" i="11"/>
  <c r="AR58" i="11"/>
  <c r="AQ58" i="11"/>
  <c r="AP58" i="11"/>
  <c r="AO58" i="11"/>
  <c r="AN58" i="11"/>
  <c r="AK58" i="11"/>
  <c r="AJ58" i="11"/>
  <c r="AI58" i="11"/>
  <c r="AH58" i="11"/>
  <c r="AG58" i="11"/>
  <c r="AF58" i="11"/>
  <c r="AE58" i="11"/>
  <c r="AB58" i="11"/>
  <c r="AA58" i="11"/>
  <c r="Z58" i="11"/>
  <c r="Y58" i="11"/>
  <c r="X58" i="11"/>
  <c r="W58" i="11"/>
  <c r="V58" i="11"/>
  <c r="R58" i="11"/>
  <c r="Q58" i="11"/>
  <c r="K58" i="11"/>
  <c r="J58" i="11"/>
  <c r="I58" i="11"/>
  <c r="H58" i="11"/>
  <c r="G58" i="11"/>
  <c r="F58" i="11"/>
  <c r="E58" i="11"/>
  <c r="D58" i="11"/>
  <c r="AU56" i="11"/>
  <c r="AL56" i="11"/>
  <c r="AC56" i="11"/>
  <c r="S56" i="11"/>
  <c r="S58" i="11" s="1"/>
  <c r="P56" i="11"/>
  <c r="P60" i="11" s="1"/>
  <c r="O56" i="11"/>
  <c r="O60" i="11" s="1"/>
  <c r="N56" i="11"/>
  <c r="N60" i="11" s="1"/>
  <c r="AU55" i="11"/>
  <c r="AL55" i="11"/>
  <c r="AC55" i="11"/>
  <c r="AU54" i="11"/>
  <c r="AL54" i="11"/>
  <c r="AC54" i="11"/>
  <c r="T54" i="11"/>
  <c r="AU53" i="11"/>
  <c r="AL53" i="11"/>
  <c r="AC53" i="11"/>
  <c r="T53" i="11"/>
  <c r="AU52" i="11"/>
  <c r="AL52" i="11"/>
  <c r="AC52" i="11"/>
  <c r="T52" i="11"/>
  <c r="AU51" i="11"/>
  <c r="AL51" i="11"/>
  <c r="AC51" i="11"/>
  <c r="AU50" i="11"/>
  <c r="AL50" i="11"/>
  <c r="AC50" i="11"/>
  <c r="AU49" i="11"/>
  <c r="AL49" i="11"/>
  <c r="AC49" i="11"/>
  <c r="AU48" i="11"/>
  <c r="AL48" i="11"/>
  <c r="AC48" i="11"/>
  <c r="AU47" i="11"/>
  <c r="AL47" i="11"/>
  <c r="AC47" i="11"/>
  <c r="AU46" i="11"/>
  <c r="AL46" i="11"/>
  <c r="AC46" i="11"/>
  <c r="AU45" i="11"/>
  <c r="AL45" i="11"/>
  <c r="AC45" i="11"/>
  <c r="AT43" i="11"/>
  <c r="AS43" i="11"/>
  <c r="AR43" i="11"/>
  <c r="AQ43" i="11"/>
  <c r="AP43" i="11"/>
  <c r="AP62" i="11" s="1"/>
  <c r="AO43" i="11"/>
  <c r="AN43" i="11"/>
  <c r="AK43" i="11"/>
  <c r="AJ43" i="11"/>
  <c r="AI43" i="11"/>
  <c r="AI62" i="11" s="1"/>
  <c r="AH43" i="11"/>
  <c r="AG43" i="11"/>
  <c r="AF43" i="11"/>
  <c r="AE43" i="11"/>
  <c r="AB43" i="11"/>
  <c r="AA43" i="11"/>
  <c r="Z43" i="11"/>
  <c r="Y43" i="11"/>
  <c r="Y62" i="11" s="1"/>
  <c r="X43" i="11"/>
  <c r="W43" i="11"/>
  <c r="W62" i="11" s="1"/>
  <c r="V43" i="11"/>
  <c r="V62" i="11" s="1"/>
  <c r="S43" i="11"/>
  <c r="R43" i="11"/>
  <c r="Q43" i="11"/>
  <c r="P43" i="11"/>
  <c r="O43" i="11"/>
  <c r="N43" i="11"/>
  <c r="M43" i="11"/>
  <c r="K43" i="11"/>
  <c r="J43" i="11"/>
  <c r="I43" i="11"/>
  <c r="H43" i="11"/>
  <c r="G43" i="11"/>
  <c r="F43" i="11"/>
  <c r="E43" i="11"/>
  <c r="D43" i="11"/>
  <c r="AU41" i="11"/>
  <c r="AL41" i="11"/>
  <c r="AC41" i="11"/>
  <c r="T41" i="11"/>
  <c r="AU40" i="11"/>
  <c r="AL40" i="11"/>
  <c r="AC40" i="11"/>
  <c r="T40" i="11"/>
  <c r="AU39" i="11"/>
  <c r="AL39" i="11"/>
  <c r="AC39" i="11"/>
  <c r="T39" i="11"/>
  <c r="AU38" i="11"/>
  <c r="AL38" i="11"/>
  <c r="AC38" i="11"/>
  <c r="T38" i="11"/>
  <c r="AU37" i="11"/>
  <c r="AL37" i="11"/>
  <c r="AC37" i="11"/>
  <c r="T37" i="11"/>
  <c r="AU36" i="11"/>
  <c r="AL36" i="11"/>
  <c r="AC36" i="11"/>
  <c r="T36" i="11"/>
  <c r="AU35" i="11"/>
  <c r="AL35" i="11"/>
  <c r="AC35" i="11"/>
  <c r="AU34" i="11"/>
  <c r="AL34" i="11"/>
  <c r="AC34" i="11"/>
  <c r="AU33" i="11"/>
  <c r="AL33" i="11"/>
  <c r="AC33" i="11"/>
  <c r="AU32" i="11"/>
  <c r="AL32" i="11"/>
  <c r="AC32" i="11"/>
  <c r="AU29" i="11"/>
  <c r="AL29" i="11"/>
  <c r="AC29" i="11"/>
  <c r="AU28" i="11"/>
  <c r="AL28" i="11"/>
  <c r="AC28" i="11"/>
  <c r="AU27" i="11"/>
  <c r="AL27" i="11"/>
  <c r="AC27" i="11"/>
  <c r="AU26" i="11"/>
  <c r="AL26" i="11"/>
  <c r="AC26" i="11"/>
  <c r="AU25" i="11"/>
  <c r="AL25" i="11"/>
  <c r="AC25" i="11"/>
  <c r="AU24" i="11"/>
  <c r="AL24" i="11"/>
  <c r="AC24" i="11"/>
  <c r="AU23" i="11"/>
  <c r="AL23" i="11"/>
  <c r="AC23" i="11"/>
  <c r="T23" i="11"/>
  <c r="AU22" i="11"/>
  <c r="AL22" i="11"/>
  <c r="AC22" i="11"/>
  <c r="AU21" i="11"/>
  <c r="AL21" i="11"/>
  <c r="AC21" i="11"/>
  <c r="AU20" i="11"/>
  <c r="AL20" i="11"/>
  <c r="AC20" i="11"/>
  <c r="AU19" i="11"/>
  <c r="AL19" i="11"/>
  <c r="AC19" i="11"/>
  <c r="AU18" i="11"/>
  <c r="AL18" i="11"/>
  <c r="AC18" i="11"/>
  <c r="AU17" i="11"/>
  <c r="AL17" i="11"/>
  <c r="AC17" i="11"/>
  <c r="AU16" i="11"/>
  <c r="AL16" i="11"/>
  <c r="AC16" i="11"/>
  <c r="AU15" i="11"/>
  <c r="AL15" i="11"/>
  <c r="AC15" i="11"/>
  <c r="AU14" i="11"/>
  <c r="AL14" i="11"/>
  <c r="AC14" i="11"/>
  <c r="AU13" i="11"/>
  <c r="AL13" i="11"/>
  <c r="AC13" i="11"/>
  <c r="AU12" i="11"/>
  <c r="AL12" i="11"/>
  <c r="AC12" i="11"/>
  <c r="AU11" i="11"/>
  <c r="AL11" i="11"/>
  <c r="AC11" i="11"/>
  <c r="AU10" i="11"/>
  <c r="AL10" i="11"/>
  <c r="AC10" i="11"/>
  <c r="AU9" i="11"/>
  <c r="AL9" i="11"/>
  <c r="AC9" i="11"/>
  <c r="AU8" i="11"/>
  <c r="AL8" i="11"/>
  <c r="AC8" i="11"/>
  <c r="AU7" i="11"/>
  <c r="AL7" i="11"/>
  <c r="AC7" i="11"/>
  <c r="AU6" i="11"/>
  <c r="AL6" i="11"/>
  <c r="AC6" i="11"/>
  <c r="AU5" i="11"/>
  <c r="AL5" i="11"/>
  <c r="AC5" i="11"/>
  <c r="Z26" i="12"/>
  <c r="Y26" i="12"/>
  <c r="X26" i="12"/>
  <c r="W26" i="12"/>
  <c r="V26" i="12"/>
  <c r="U26" i="12"/>
  <c r="T26" i="12"/>
  <c r="S26" i="12"/>
  <c r="R26" i="12"/>
  <c r="Q26" i="12"/>
  <c r="BM53" i="11"/>
  <c r="BM54" i="11"/>
  <c r="BD53" i="11"/>
  <c r="BD54" i="11"/>
  <c r="BM36" i="11"/>
  <c r="BD36" i="11"/>
  <c r="AS62" i="11" l="1"/>
  <c r="AB62" i="11"/>
  <c r="F62" i="11"/>
  <c r="X62" i="11"/>
  <c r="AH62" i="11"/>
  <c r="AR62" i="11"/>
  <c r="AF62" i="11"/>
  <c r="H62" i="11"/>
  <c r="Q62" i="11"/>
  <c r="D62" i="11"/>
  <c r="J62" i="11"/>
  <c r="K62" i="11"/>
  <c r="E62" i="11"/>
  <c r="G62" i="11"/>
  <c r="I62" i="11"/>
  <c r="M56" i="11"/>
  <c r="M60" i="11" s="1"/>
  <c r="O58" i="11"/>
  <c r="O62" i="11" s="1"/>
  <c r="R62" i="11"/>
  <c r="AN62" i="11"/>
  <c r="V63" i="11" s="1"/>
  <c r="AE62" i="11"/>
  <c r="AO62" i="11"/>
  <c r="W63" i="11" s="1"/>
  <c r="AA62" i="11"/>
  <c r="AA63" i="11" s="1"/>
  <c r="AK62" i="11"/>
  <c r="T43" i="11"/>
  <c r="AC43" i="11"/>
  <c r="AG62" i="11"/>
  <c r="AQ62" i="11"/>
  <c r="Y63" i="11" s="1"/>
  <c r="AL58" i="11"/>
  <c r="AC58" i="11"/>
  <c r="AU58" i="11"/>
  <c r="AL43" i="11"/>
  <c r="AU43" i="11"/>
  <c r="AU62" i="11" s="1"/>
  <c r="Z62" i="11"/>
  <c r="AJ62" i="11"/>
  <c r="AT62" i="11"/>
  <c r="S60" i="11"/>
  <c r="S62" i="11" s="1"/>
  <c r="H99" i="12"/>
  <c r="G96" i="12"/>
  <c r="X63" i="11"/>
  <c r="N58" i="11"/>
  <c r="N62" i="11" s="1"/>
  <c r="P58" i="11"/>
  <c r="P62" i="11" s="1"/>
  <c r="T56" i="11"/>
  <c r="Z63" i="11" l="1"/>
  <c r="O63" i="11"/>
  <c r="R63" i="11"/>
  <c r="H63" i="11"/>
  <c r="AC62" i="11"/>
  <c r="AC63" i="11" s="1"/>
  <c r="M58" i="11"/>
  <c r="M62" i="11" s="1"/>
  <c r="M63" i="11" s="1"/>
  <c r="I63" i="11"/>
  <c r="AL62" i="11"/>
  <c r="F63" i="11"/>
  <c r="J63" i="11"/>
  <c r="S63" i="11"/>
  <c r="AB63" i="11"/>
  <c r="Q63" i="11"/>
  <c r="P63" i="11"/>
  <c r="G63" i="11"/>
  <c r="E63" i="11"/>
  <c r="N63" i="11"/>
  <c r="T58" i="11"/>
  <c r="T60" i="11"/>
  <c r="BD20" i="11"/>
  <c r="BM20" i="11"/>
  <c r="BM55" i="11"/>
  <c r="BK60" i="11"/>
  <c r="BI60" i="11"/>
  <c r="BH60" i="11"/>
  <c r="BG60" i="11"/>
  <c r="BF60" i="11"/>
  <c r="BB60" i="11"/>
  <c r="AY60" i="11"/>
  <c r="AX60" i="11"/>
  <c r="AW60" i="11"/>
  <c r="BL58" i="11"/>
  <c r="BK58" i="11"/>
  <c r="BJ58" i="11"/>
  <c r="BI58" i="11"/>
  <c r="BH58" i="11"/>
  <c r="BG58" i="11"/>
  <c r="BF58" i="11"/>
  <c r="BC58" i="11"/>
  <c r="BB58" i="11"/>
  <c r="BA58" i="11"/>
  <c r="AZ58" i="11"/>
  <c r="AY58" i="11"/>
  <c r="AX58" i="11"/>
  <c r="AW58" i="11"/>
  <c r="BM56" i="11"/>
  <c r="BD56" i="11"/>
  <c r="BM51" i="11"/>
  <c r="BD51" i="11"/>
  <c r="BM50" i="11"/>
  <c r="BD50" i="11"/>
  <c r="BM49" i="11"/>
  <c r="BD49" i="11"/>
  <c r="BM48" i="11"/>
  <c r="BD48" i="11"/>
  <c r="BM47" i="11"/>
  <c r="BD47" i="11"/>
  <c r="BM46" i="11"/>
  <c r="BD46" i="11"/>
  <c r="BM45" i="11"/>
  <c r="BD45" i="11"/>
  <c r="BL43" i="11"/>
  <c r="BK43" i="11"/>
  <c r="BJ43" i="11"/>
  <c r="BI43" i="11"/>
  <c r="BH43" i="11"/>
  <c r="BG43" i="11"/>
  <c r="BF43" i="11"/>
  <c r="BC43" i="11"/>
  <c r="BB43" i="11"/>
  <c r="BA43" i="11"/>
  <c r="AZ43" i="11"/>
  <c r="AY43" i="11"/>
  <c r="AX43" i="11"/>
  <c r="AW43" i="11"/>
  <c r="BM41" i="11"/>
  <c r="BD41" i="11"/>
  <c r="BM40" i="11"/>
  <c r="BD40" i="11"/>
  <c r="BM39" i="11"/>
  <c r="BD39" i="11"/>
  <c r="BM38" i="11"/>
  <c r="BD38" i="11"/>
  <c r="BM37" i="11"/>
  <c r="BD37" i="11"/>
  <c r="BD23" i="11"/>
  <c r="BM19" i="11"/>
  <c r="BD19" i="11"/>
  <c r="BM35" i="11"/>
  <c r="BD35" i="11"/>
  <c r="BM34" i="11"/>
  <c r="BD34" i="11"/>
  <c r="BM33" i="11"/>
  <c r="BD33" i="11"/>
  <c r="BM32" i="11"/>
  <c r="BD32" i="11"/>
  <c r="BM29" i="11"/>
  <c r="BD29" i="11"/>
  <c r="BM28" i="11"/>
  <c r="BD28" i="11"/>
  <c r="BM27" i="11"/>
  <c r="BD27" i="11"/>
  <c r="BM26" i="11"/>
  <c r="BD26" i="11"/>
  <c r="BM25" i="11"/>
  <c r="BD25" i="11"/>
  <c r="BM24" i="11"/>
  <c r="BD24" i="11"/>
  <c r="BM22" i="11"/>
  <c r="BD22" i="11"/>
  <c r="BM21" i="11"/>
  <c r="BD21" i="11"/>
  <c r="BM18" i="11"/>
  <c r="BD18" i="11"/>
  <c r="BM17" i="11"/>
  <c r="BD17" i="11"/>
  <c r="BM16" i="11"/>
  <c r="BD16" i="11"/>
  <c r="BM15" i="11"/>
  <c r="BD15" i="11"/>
  <c r="BM14" i="11"/>
  <c r="BD14" i="11"/>
  <c r="BM13" i="11"/>
  <c r="BD13" i="11"/>
  <c r="BM12" i="11"/>
  <c r="BD12" i="11"/>
  <c r="BM11" i="11"/>
  <c r="BD11" i="11"/>
  <c r="BM10" i="11"/>
  <c r="BD10" i="11"/>
  <c r="BM9" i="11"/>
  <c r="BD9" i="11"/>
  <c r="BM8" i="11"/>
  <c r="BD8" i="11"/>
  <c r="BM7" i="11"/>
  <c r="BD7" i="11"/>
  <c r="BM6" i="11"/>
  <c r="BD6" i="11"/>
  <c r="BM5" i="11"/>
  <c r="BD5" i="11"/>
  <c r="D63" i="11" l="1"/>
  <c r="T62" i="11"/>
  <c r="BG62" i="11"/>
  <c r="AW62" i="11"/>
  <c r="AN63" i="11" s="1"/>
  <c r="AY62" i="11"/>
  <c r="AP63" i="11" s="1"/>
  <c r="BF62" i="11"/>
  <c r="BA62" i="11"/>
  <c r="AR63" i="11" s="1"/>
  <c r="BI62" i="11"/>
  <c r="BM43" i="11"/>
  <c r="BL62" i="11"/>
  <c r="BD58" i="11"/>
  <c r="BC62" i="11"/>
  <c r="AT63" i="11" s="1"/>
  <c r="BM60" i="11"/>
  <c r="BM58" i="11"/>
  <c r="BH62" i="11"/>
  <c r="AX62" i="11"/>
  <c r="AO63" i="11" s="1"/>
  <c r="BB62" i="11"/>
  <c r="AS63" i="11" s="1"/>
  <c r="BD43" i="11"/>
  <c r="AZ62" i="11"/>
  <c r="AQ63" i="11" s="1"/>
  <c r="BJ62" i="11"/>
  <c r="BD60" i="11"/>
  <c r="BK62" i="11"/>
  <c r="T63" i="11" l="1"/>
  <c r="K63" i="11"/>
  <c r="AX63" i="11"/>
  <c r="AY63" i="11"/>
  <c r="AW63" i="11"/>
  <c r="BC63" i="11"/>
  <c r="BA63" i="11"/>
  <c r="BM62" i="11"/>
  <c r="AZ63" i="11"/>
  <c r="BB63" i="11"/>
  <c r="BD62" i="11"/>
  <c r="AU63" i="11" s="1"/>
  <c r="AH99" i="12"/>
  <c r="Z99" i="12" l="1"/>
  <c r="R99" i="12"/>
  <c r="J99" i="12"/>
  <c r="P99" i="12"/>
  <c r="X99" i="12"/>
  <c r="AF99" i="12"/>
  <c r="V99" i="12"/>
  <c r="AL99" i="12"/>
  <c r="AE99" i="12"/>
  <c r="Y99" i="12"/>
  <c r="AG99" i="12"/>
  <c r="N99" i="12"/>
  <c r="AD99" i="12"/>
  <c r="AM99" i="12"/>
  <c r="K99" i="12"/>
  <c r="AA99" i="12"/>
  <c r="AH96" i="12"/>
  <c r="L99" i="12"/>
  <c r="T99" i="12"/>
  <c r="AB99" i="12"/>
  <c r="AJ99" i="12"/>
  <c r="M99" i="12"/>
  <c r="AC99" i="12"/>
  <c r="BD63" i="11"/>
  <c r="AG96" i="12"/>
  <c r="H96" i="12" l="1"/>
  <c r="I99" i="12"/>
  <c r="R96" i="12"/>
  <c r="I96" i="12"/>
  <c r="O96" i="12"/>
  <c r="P96" i="12"/>
  <c r="AE96" i="12"/>
  <c r="AF96" i="12"/>
  <c r="Q96" i="12"/>
  <c r="K96" i="12"/>
  <c r="AL96" i="12"/>
  <c r="O99" i="12"/>
  <c r="AK96" i="12"/>
  <c r="Q99" i="12"/>
  <c r="J96" i="12"/>
  <c r="U96" i="12"/>
  <c r="Y96" i="12"/>
  <c r="V96" i="12"/>
  <c r="AD96" i="12"/>
  <c r="S99" i="12"/>
  <c r="Z96" i="12"/>
  <c r="AI96" i="12"/>
  <c r="AC96" i="12"/>
  <c r="AK99" i="12"/>
  <c r="N96" i="12"/>
  <c r="W96" i="12"/>
  <c r="X96" i="12"/>
  <c r="U99" i="12"/>
  <c r="W99" i="12"/>
  <c r="AB96" i="12"/>
  <c r="L96" i="12"/>
  <c r="M96" i="12"/>
  <c r="AI99" i="12"/>
  <c r="AJ96" i="12"/>
  <c r="T96" i="12"/>
  <c r="S96" i="12"/>
  <c r="AA96" i="12"/>
  <c r="N87" i="6"/>
  <c r="N88" i="6"/>
  <c r="N89" i="6"/>
  <c r="N90" i="6"/>
  <c r="N91" i="6"/>
  <c r="C92" i="6"/>
  <c r="C115" i="6"/>
  <c r="D92" i="6"/>
  <c r="D115" i="6" s="1"/>
  <c r="D125" i="6" s="1"/>
  <c r="E92" i="6"/>
  <c r="E115" i="6" s="1"/>
  <c r="E125" i="6" s="1"/>
  <c r="F92" i="6"/>
  <c r="G92" i="6"/>
  <c r="G115" i="6"/>
  <c r="G125" i="6"/>
  <c r="H92" i="6"/>
  <c r="H115" i="6" s="1"/>
  <c r="H125" i="6" s="1"/>
  <c r="I92" i="6"/>
  <c r="I115" i="6" s="1"/>
  <c r="I125" i="6" s="1"/>
  <c r="J92" i="6"/>
  <c r="J115" i="6" s="1"/>
  <c r="J125" i="6" s="1"/>
  <c r="K92" i="6"/>
  <c r="K115" i="6"/>
  <c r="K125" i="6"/>
  <c r="L92" i="6"/>
  <c r="L115" i="6" s="1"/>
  <c r="L125" i="6" s="1"/>
  <c r="M92" i="6"/>
  <c r="O92" i="6"/>
  <c r="O115" i="6" s="1"/>
  <c r="O125" i="6" s="1"/>
  <c r="P92" i="6"/>
  <c r="P115" i="6"/>
  <c r="P125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F115" i="6"/>
  <c r="F125" i="6"/>
  <c r="M115" i="6"/>
  <c r="M125" i="6" s="1"/>
  <c r="N116" i="6"/>
  <c r="N117" i="6"/>
  <c r="N118" i="6"/>
  <c r="N119" i="6"/>
  <c r="N120" i="6"/>
  <c r="N121" i="6"/>
  <c r="N122" i="6"/>
  <c r="C123" i="6"/>
  <c r="C125" i="6" s="1"/>
  <c r="D123" i="6"/>
  <c r="E123" i="6"/>
  <c r="F123" i="6"/>
  <c r="G123" i="6"/>
  <c r="H123" i="6"/>
  <c r="I123" i="6"/>
  <c r="J123" i="6"/>
  <c r="K123" i="6"/>
  <c r="L123" i="6"/>
  <c r="M123" i="6"/>
  <c r="O123" i="6"/>
  <c r="P123" i="6"/>
  <c r="N130" i="6"/>
  <c r="N131" i="6"/>
  <c r="N132" i="6"/>
  <c r="N133" i="6"/>
  <c r="N135" i="6" s="1"/>
  <c r="N158" i="6" s="1"/>
  <c r="N168" i="6" s="1"/>
  <c r="N134" i="6"/>
  <c r="C135" i="6"/>
  <c r="E135" i="6"/>
  <c r="E158" i="6"/>
  <c r="E168" i="6" s="1"/>
  <c r="F135" i="6"/>
  <c r="F158" i="6" s="1"/>
  <c r="G135" i="6"/>
  <c r="H135" i="6"/>
  <c r="I135" i="6"/>
  <c r="I158" i="6"/>
  <c r="J135" i="6"/>
  <c r="J158" i="6" s="1"/>
  <c r="J168" i="6" s="1"/>
  <c r="K135" i="6"/>
  <c r="L135" i="6"/>
  <c r="M135" i="6"/>
  <c r="M158" i="6"/>
  <c r="O135" i="6"/>
  <c r="O158" i="6" s="1"/>
  <c r="O168" i="6" s="1"/>
  <c r="P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C158" i="6"/>
  <c r="D158" i="6"/>
  <c r="G158" i="6"/>
  <c r="H158" i="6"/>
  <c r="H168" i="6" s="1"/>
  <c r="K158" i="6"/>
  <c r="L158" i="6"/>
  <c r="P158" i="6"/>
  <c r="N159" i="6"/>
  <c r="N160" i="6"/>
  <c r="N161" i="6"/>
  <c r="N162" i="6"/>
  <c r="N163" i="6"/>
  <c r="N164" i="6"/>
  <c r="N165" i="6"/>
  <c r="C166" i="6"/>
  <c r="C168" i="6" s="1"/>
  <c r="D166" i="6"/>
  <c r="D168" i="6"/>
  <c r="E166" i="6"/>
  <c r="F166" i="6"/>
  <c r="F168" i="6" s="1"/>
  <c r="G166" i="6"/>
  <c r="G168" i="6" s="1"/>
  <c r="H166" i="6"/>
  <c r="I166" i="6"/>
  <c r="K166" i="6"/>
  <c r="K168" i="6" s="1"/>
  <c r="L166" i="6"/>
  <c r="M166" i="6"/>
  <c r="M168" i="6" s="1"/>
  <c r="O166" i="6"/>
  <c r="P166" i="6"/>
  <c r="I168" i="6"/>
  <c r="L168" i="6"/>
  <c r="C179" i="6"/>
  <c r="C206" i="6"/>
  <c r="C223" i="6" s="1"/>
  <c r="D179" i="6"/>
  <c r="D206" i="6" s="1"/>
  <c r="D223" i="6" s="1"/>
  <c r="E179" i="6"/>
  <c r="E206" i="6"/>
  <c r="F179" i="6"/>
  <c r="F206" i="6" s="1"/>
  <c r="F223" i="6" s="1"/>
  <c r="G179" i="6"/>
  <c r="G206" i="6" s="1"/>
  <c r="G223" i="6" s="1"/>
  <c r="H179" i="6"/>
  <c r="I179" i="6"/>
  <c r="I206" i="6"/>
  <c r="J179" i="6"/>
  <c r="K179" i="6"/>
  <c r="K206" i="6"/>
  <c r="L179" i="6"/>
  <c r="L206" i="6" s="1"/>
  <c r="M179" i="6"/>
  <c r="M206" i="6"/>
  <c r="N179" i="6"/>
  <c r="O179" i="6"/>
  <c r="O206" i="6" s="1"/>
  <c r="O223" i="6" s="1"/>
  <c r="P179" i="6"/>
  <c r="Q179" i="6"/>
  <c r="Q206" i="6"/>
  <c r="H206" i="6"/>
  <c r="H223" i="6"/>
  <c r="J206" i="6"/>
  <c r="N206" i="6"/>
  <c r="P206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C221" i="6"/>
  <c r="D221" i="6"/>
  <c r="E221" i="6"/>
  <c r="F221" i="6"/>
  <c r="G221" i="6"/>
  <c r="H221" i="6"/>
  <c r="I221" i="6"/>
  <c r="J221" i="6"/>
  <c r="J223" i="6" s="1"/>
  <c r="K221" i="6"/>
  <c r="L221" i="6"/>
  <c r="M221" i="6"/>
  <c r="N221" i="6"/>
  <c r="O221" i="6"/>
  <c r="P221" i="6"/>
  <c r="P223" i="6"/>
  <c r="Q221" i="6"/>
  <c r="N87" i="7"/>
  <c r="N88" i="7"/>
  <c r="N89" i="7"/>
  <c r="N90" i="7"/>
  <c r="N91" i="7"/>
  <c r="N92" i="7" s="1"/>
  <c r="N115" i="7" s="1"/>
  <c r="C92" i="7"/>
  <c r="D92" i="7"/>
  <c r="E92" i="7"/>
  <c r="E115" i="7"/>
  <c r="E125" i="7" s="1"/>
  <c r="F92" i="7"/>
  <c r="G92" i="7"/>
  <c r="H92" i="7"/>
  <c r="H115" i="7" s="1"/>
  <c r="H125" i="7" s="1"/>
  <c r="I92" i="7"/>
  <c r="I115" i="7"/>
  <c r="I125" i="7"/>
  <c r="J92" i="7"/>
  <c r="K92" i="7"/>
  <c r="L92" i="7"/>
  <c r="L115" i="7" s="1"/>
  <c r="L125" i="7" s="1"/>
  <c r="M92" i="7"/>
  <c r="M115" i="7" s="1"/>
  <c r="M125" i="7" s="1"/>
  <c r="O92" i="7"/>
  <c r="P92" i="7"/>
  <c r="P115" i="7" s="1"/>
  <c r="P125" i="7" s="1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C115" i="7"/>
  <c r="D115" i="7"/>
  <c r="D125" i="7" s="1"/>
  <c r="F115" i="7"/>
  <c r="G115" i="7"/>
  <c r="J115" i="7"/>
  <c r="K115" i="7"/>
  <c r="O115" i="7"/>
  <c r="N116" i="7"/>
  <c r="N117" i="7"/>
  <c r="N123" i="7" s="1"/>
  <c r="N118" i="7"/>
  <c r="N119" i="7"/>
  <c r="N120" i="7"/>
  <c r="N121" i="7"/>
  <c r="N122" i="7"/>
  <c r="C123" i="7"/>
  <c r="D123" i="7"/>
  <c r="E123" i="7"/>
  <c r="F123" i="7"/>
  <c r="F125" i="7"/>
  <c r="G123" i="7"/>
  <c r="G125" i="7"/>
  <c r="H123" i="7"/>
  <c r="I123" i="7"/>
  <c r="J123" i="7"/>
  <c r="K123" i="7"/>
  <c r="L123" i="7"/>
  <c r="M123" i="7"/>
  <c r="O123" i="7"/>
  <c r="O125" i="7"/>
  <c r="P123" i="7"/>
  <c r="N130" i="7"/>
  <c r="N131" i="7"/>
  <c r="N132" i="7"/>
  <c r="N133" i="7"/>
  <c r="N134" i="7"/>
  <c r="C135" i="7"/>
  <c r="C158" i="7"/>
  <c r="E135" i="7"/>
  <c r="E158" i="7"/>
  <c r="F135" i="7"/>
  <c r="F158" i="7"/>
  <c r="G135" i="7"/>
  <c r="G158" i="7" s="1"/>
  <c r="G168" i="7" s="1"/>
  <c r="H135" i="7"/>
  <c r="I135" i="7"/>
  <c r="I158" i="7"/>
  <c r="J135" i="7"/>
  <c r="J158" i="7"/>
  <c r="J168" i="7"/>
  <c r="K135" i="7"/>
  <c r="L135" i="7"/>
  <c r="M135" i="7"/>
  <c r="M158" i="7"/>
  <c r="N135" i="7"/>
  <c r="N158" i="7" s="1"/>
  <c r="O135" i="7"/>
  <c r="P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D158" i="7"/>
  <c r="H158" i="7"/>
  <c r="K158" i="7"/>
  <c r="K168" i="7" s="1"/>
  <c r="L158" i="7"/>
  <c r="O158" i="7"/>
  <c r="O168" i="7" s="1"/>
  <c r="P158" i="7"/>
  <c r="N159" i="7"/>
  <c r="N160" i="7"/>
  <c r="N161" i="7"/>
  <c r="N162" i="7"/>
  <c r="N163" i="7"/>
  <c r="N166" i="7" s="1"/>
  <c r="N164" i="7"/>
  <c r="N165" i="7"/>
  <c r="C166" i="7"/>
  <c r="C168" i="7"/>
  <c r="D166" i="7"/>
  <c r="D168" i="7" s="1"/>
  <c r="E166" i="7"/>
  <c r="E168" i="7"/>
  <c r="F166" i="7"/>
  <c r="F168" i="7" s="1"/>
  <c r="G166" i="7"/>
  <c r="H166" i="7"/>
  <c r="I166" i="7"/>
  <c r="I168" i="7" s="1"/>
  <c r="K166" i="7"/>
  <c r="L166" i="7"/>
  <c r="L168" i="7" s="1"/>
  <c r="M166" i="7"/>
  <c r="M168" i="7" s="1"/>
  <c r="O166" i="7"/>
  <c r="P166" i="7"/>
  <c r="H168" i="7"/>
  <c r="P168" i="7"/>
  <c r="C179" i="7"/>
  <c r="C206" i="7" s="1"/>
  <c r="C223" i="7" s="1"/>
  <c r="D179" i="7"/>
  <c r="D206" i="7"/>
  <c r="D223" i="7"/>
  <c r="E179" i="7"/>
  <c r="E206" i="7"/>
  <c r="F179" i="7"/>
  <c r="F206" i="7"/>
  <c r="G179" i="7"/>
  <c r="H179" i="7"/>
  <c r="H206" i="7"/>
  <c r="I179" i="7"/>
  <c r="I206" i="7" s="1"/>
  <c r="I223" i="7" s="1"/>
  <c r="J179" i="7"/>
  <c r="J206" i="7"/>
  <c r="J223" i="7" s="1"/>
  <c r="K179" i="7"/>
  <c r="K206" i="7" s="1"/>
  <c r="K223" i="7" s="1"/>
  <c r="L179" i="7"/>
  <c r="L206" i="7"/>
  <c r="M179" i="7"/>
  <c r="M206" i="7"/>
  <c r="N179" i="7"/>
  <c r="N206" i="7"/>
  <c r="O179" i="7"/>
  <c r="O206" i="7"/>
  <c r="P179" i="7"/>
  <c r="P206" i="7" s="1"/>
  <c r="P223" i="7" s="1"/>
  <c r="Q179" i="7"/>
  <c r="Q206" i="7" s="1"/>
  <c r="G206" i="7"/>
  <c r="G223" i="7"/>
  <c r="C210" i="7"/>
  <c r="D210" i="7"/>
  <c r="E210" i="7"/>
  <c r="E223" i="7" s="1"/>
  <c r="F210" i="7"/>
  <c r="G210" i="7"/>
  <c r="H210" i="7"/>
  <c r="H223" i="7" s="1"/>
  <c r="I210" i="7"/>
  <c r="J210" i="7"/>
  <c r="K210" i="7"/>
  <c r="L210" i="7"/>
  <c r="M210" i="7"/>
  <c r="N210" i="7"/>
  <c r="O210" i="7"/>
  <c r="P210" i="7"/>
  <c r="Q210" i="7"/>
  <c r="C221" i="7"/>
  <c r="D221" i="7"/>
  <c r="E221" i="7"/>
  <c r="F221" i="7"/>
  <c r="F223" i="7" s="1"/>
  <c r="G221" i="7"/>
  <c r="H221" i="7"/>
  <c r="I221" i="7"/>
  <c r="J221" i="7"/>
  <c r="K221" i="7"/>
  <c r="L221" i="7"/>
  <c r="L223" i="7" s="1"/>
  <c r="M221" i="7"/>
  <c r="M223" i="7"/>
  <c r="N221" i="7"/>
  <c r="N223" i="7" s="1"/>
  <c r="O221" i="7"/>
  <c r="O223" i="7" s="1"/>
  <c r="P221" i="7"/>
  <c r="Q221" i="7"/>
  <c r="K125" i="7"/>
  <c r="C125" i="7"/>
  <c r="I223" i="6"/>
  <c r="M223" i="6"/>
  <c r="J125" i="7"/>
  <c r="P168" i="6"/>
  <c r="N123" i="6"/>
  <c r="N92" i="6"/>
  <c r="N115" i="6" s="1"/>
  <c r="N125" i="6" s="1"/>
  <c r="K223" i="6"/>
  <c r="E223" i="6"/>
  <c r="Q223" i="6"/>
  <c r="N223" i="6"/>
  <c r="N166" i="6"/>
  <c r="N125" i="7" l="1"/>
  <c r="Q223" i="7"/>
  <c r="N168" i="7"/>
  <c r="L223" i="6"/>
</calcChain>
</file>

<file path=xl/sharedStrings.xml><?xml version="1.0" encoding="utf-8"?>
<sst xmlns="http://schemas.openxmlformats.org/spreadsheetml/2006/main" count="1012" uniqueCount="279">
  <si>
    <t>EVOLUTION DU NOMBRE DE LICENCES</t>
  </si>
  <si>
    <t>2023/2024</t>
  </si>
  <si>
    <t>2022/2023</t>
  </si>
  <si>
    <t>2021/2022</t>
  </si>
  <si>
    <t>2020/2021</t>
  </si>
  <si>
    <t>2019/2020</t>
  </si>
  <si>
    <t>2018/2019</t>
  </si>
  <si>
    <t>2017/2018</t>
  </si>
  <si>
    <t>A.S</t>
  </si>
  <si>
    <t>(*)</t>
  </si>
  <si>
    <t>Lic M</t>
  </si>
  <si>
    <t>Lic F</t>
  </si>
  <si>
    <t>S</t>
  </si>
  <si>
    <t>D</t>
  </si>
  <si>
    <t>A</t>
  </si>
  <si>
    <t>*</t>
  </si>
  <si>
    <t>TOT</t>
  </si>
  <si>
    <t>UDL - UTE LYON 1 APS</t>
  </si>
  <si>
    <t>-</t>
  </si>
  <si>
    <t>UDL - UTE LYON 1 IUT</t>
  </si>
  <si>
    <t>+</t>
  </si>
  <si>
    <t>UDL - UTE LYON 1 SANTE</t>
  </si>
  <si>
    <t>UDL - UTE LYON 1 INSPE</t>
  </si>
  <si>
    <t>UDL - UTE LYON 1 POLYTECH</t>
  </si>
  <si>
    <t>UDL - UTE LYON 1 SCIENCES</t>
  </si>
  <si>
    <t>UDL - UTE LYON 2 IEP</t>
  </si>
  <si>
    <t>UDL - UTE LYON 2</t>
  </si>
  <si>
    <t>UDL - UTE LYON 3</t>
  </si>
  <si>
    <t>UDL - ASU ESA BRON</t>
  </si>
  <si>
    <t>UDL - ASC ISARA LYON</t>
  </si>
  <si>
    <t xml:space="preserve">UDL - IDRAC LYON </t>
  </si>
  <si>
    <t>AMOS SPORT LYON</t>
  </si>
  <si>
    <t>UTE CATHO LYON</t>
  </si>
  <si>
    <t>ILERI LYON</t>
  </si>
  <si>
    <t>CPE LYON</t>
  </si>
  <si>
    <t>ECAM LYON</t>
  </si>
  <si>
    <t>EC LYON</t>
  </si>
  <si>
    <t>INSTITUT CHARTREUX</t>
  </si>
  <si>
    <t>N</t>
  </si>
  <si>
    <t>INSEEC LYON</t>
  </si>
  <si>
    <t>EM LYON</t>
  </si>
  <si>
    <t>ENS LYON</t>
  </si>
  <si>
    <t>ENTPE LYON</t>
  </si>
  <si>
    <t>ESME SUDRIA</t>
  </si>
  <si>
    <t>ESSCA LYON</t>
  </si>
  <si>
    <t>INSTITUT LYFE (ANCIEN BOCUSE)</t>
  </si>
  <si>
    <t>BDS LE FONTENAY</t>
  </si>
  <si>
    <t>INSA LYON</t>
  </si>
  <si>
    <t>ISOSTEO LYON</t>
  </si>
  <si>
    <t>ITECH LYON</t>
  </si>
  <si>
    <t>COB VETAGROP LYON</t>
  </si>
  <si>
    <t>CESI</t>
  </si>
  <si>
    <t>ECOLE 3A</t>
  </si>
  <si>
    <t>CEESO LYON</t>
  </si>
  <si>
    <t>CEFAM LYON</t>
  </si>
  <si>
    <t>IGS LYON</t>
  </si>
  <si>
    <t>LY'ON'FIRE SPORT</t>
  </si>
  <si>
    <t>TOTAL du RHONE</t>
  </si>
  <si>
    <t>UDL - ENISE ST ETIENNE</t>
  </si>
  <si>
    <t>UDL - UJM STAPS</t>
  </si>
  <si>
    <t>UDL - UTE JM IUT</t>
  </si>
  <si>
    <t>UDL - UJM TELECOM</t>
  </si>
  <si>
    <t>UDL - UTE JEAN MONNET</t>
  </si>
  <si>
    <t>ECOLE DES MINES DE ST ETIENNE</t>
  </si>
  <si>
    <t>EML - ST ETIENNE</t>
  </si>
  <si>
    <t>AS UNIVERSITE ROANNAISE</t>
  </si>
  <si>
    <t>LYCEE AGRICOLE ROANNE-CHERVE</t>
  </si>
  <si>
    <t>LYCEE AGRICOLE RESSINS EG</t>
  </si>
  <si>
    <t>CIDO ST ETIENNE</t>
  </si>
  <si>
    <t>LAURA.SU SITE LYON SITE LOIRE</t>
  </si>
  <si>
    <t>TOTAL de la LOIRE</t>
  </si>
  <si>
    <t>LAURA.SU SITE LYON</t>
  </si>
  <si>
    <t>TOTAL ACADEMIQUE</t>
  </si>
  <si>
    <t>personnes physiques sur/site</t>
  </si>
  <si>
    <t>au 13/11/2023</t>
  </si>
  <si>
    <t>au 15/09/2022</t>
  </si>
  <si>
    <t>au 20/09/2021</t>
  </si>
  <si>
    <t>au 30/09/2020</t>
  </si>
  <si>
    <t>au 24/09/2019</t>
  </si>
  <si>
    <t>au 04/07/2018</t>
  </si>
  <si>
    <t>PP (*) PERSONNES PHYSIQUES</t>
  </si>
  <si>
    <t>EVOLUTION DU NOMBRE DE LICENCES CRSU LYON
AVEC LES ANCIENNES AS</t>
  </si>
  <si>
    <t>23
24</t>
  </si>
  <si>
    <t>22
23</t>
  </si>
  <si>
    <t>21
22</t>
  </si>
  <si>
    <t>20
21</t>
  </si>
  <si>
    <t>19
20</t>
  </si>
  <si>
    <t>18
19</t>
  </si>
  <si>
    <t>17
18</t>
  </si>
  <si>
    <t>16
17</t>
  </si>
  <si>
    <t>15
16</t>
  </si>
  <si>
    <t>14
15</t>
  </si>
  <si>
    <t>13
14</t>
  </si>
  <si>
    <t>12
13</t>
  </si>
  <si>
    <t>11
12</t>
  </si>
  <si>
    <t>10
11</t>
  </si>
  <si>
    <t>09
10</t>
  </si>
  <si>
    <t>08
09</t>
  </si>
  <si>
    <t>07
08</t>
  </si>
  <si>
    <t>06
07</t>
  </si>
  <si>
    <t>05
06</t>
  </si>
  <si>
    <t>04
05</t>
  </si>
  <si>
    <t>03
04</t>
  </si>
  <si>
    <t>02
03</t>
  </si>
  <si>
    <t>01
02</t>
  </si>
  <si>
    <t>00
01</t>
  </si>
  <si>
    <t>99
00</t>
  </si>
  <si>
    <t>98
99</t>
  </si>
  <si>
    <t>97
98</t>
  </si>
  <si>
    <t>96
97</t>
  </si>
  <si>
    <t>95
96</t>
  </si>
  <si>
    <t>94
95</t>
  </si>
  <si>
    <t>93
94</t>
  </si>
  <si>
    <t>92
93</t>
  </si>
  <si>
    <t>91
92</t>
  </si>
  <si>
    <t>90
91</t>
  </si>
  <si>
    <t>89
90</t>
  </si>
  <si>
    <t>88
89</t>
  </si>
  <si>
    <t>87
88</t>
  </si>
  <si>
    <t>ECEMA</t>
  </si>
  <si>
    <t>ECOLE DU SPORT</t>
  </si>
  <si>
    <t>EFAP</t>
  </si>
  <si>
    <t>ESAM LYON</t>
  </si>
  <si>
    <t>ESDESUP</t>
  </si>
  <si>
    <t>ESICOM</t>
  </si>
  <si>
    <t>HESTRAD</t>
  </si>
  <si>
    <t>ICL</t>
  </si>
  <si>
    <t>IFAG</t>
  </si>
  <si>
    <t>IFAPS</t>
  </si>
  <si>
    <t>ISCPA</t>
  </si>
  <si>
    <t>ISEFAC</t>
  </si>
  <si>
    <t>LY.HORTICOLE</t>
  </si>
  <si>
    <t>MARTINIERE</t>
  </si>
  <si>
    <t>POLICE</t>
  </si>
  <si>
    <t>SANDAR</t>
  </si>
  <si>
    <t>WESTFORD</t>
  </si>
  <si>
    <t>ESCI</t>
  </si>
  <si>
    <t>PLASTURGIE</t>
  </si>
  <si>
    <t>TOTAL de l'AIN</t>
  </si>
  <si>
    <t>ESC ST ETIENNE</t>
  </si>
  <si>
    <t>IUP MANAGEMENT</t>
  </si>
  <si>
    <t>KINE</t>
  </si>
  <si>
    <t>LYC TEZENAS</t>
  </si>
  <si>
    <t>RUMOK</t>
  </si>
  <si>
    <t>LICENCE SPORTIVES</t>
  </si>
  <si>
    <t>DIRIGEANTS</t>
  </si>
  <si>
    <t>ARBITRES</t>
  </si>
  <si>
    <t>LICENCE *</t>
  </si>
  <si>
    <t>Le CRSU de LYON 2002-2003</t>
  </si>
  <si>
    <t>C'est ____________ Licencié(e)s</t>
  </si>
  <si>
    <t>* Des Championnat de sports Collectifs :</t>
  </si>
  <si>
    <t>* France</t>
  </si>
  <si>
    <t>* Interrégions</t>
  </si>
  <si>
    <t>*  Académiques Excellence</t>
  </si>
  <si>
    <t>* Académiques Honneur</t>
  </si>
  <si>
    <r>
      <t>_________</t>
    </r>
    <r>
      <rPr>
        <sz val="12"/>
        <rFont val="Arial"/>
        <family val="2"/>
      </rPr>
      <t xml:space="preserve"> équipes  dans le Rhône et </t>
    </r>
    <r>
      <rPr>
        <b/>
        <u/>
        <sz val="12"/>
        <color indexed="12"/>
        <rFont val="Arial"/>
        <family val="2"/>
      </rPr>
      <t>____________</t>
    </r>
    <r>
      <rPr>
        <sz val="12"/>
        <rFont val="Arial"/>
        <family val="2"/>
      </rPr>
      <t>dans la Loire</t>
    </r>
  </si>
  <si>
    <t>* En Sports Individuels, des Championnats pour tous les niveaux.</t>
  </si>
  <si>
    <r>
      <t xml:space="preserve">soit </t>
    </r>
    <r>
      <rPr>
        <b/>
        <u/>
        <sz val="12"/>
        <color indexed="12"/>
        <rFont val="Arial"/>
        <family val="2"/>
      </rPr>
      <t>____________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organisations</t>
    </r>
  </si>
  <si>
    <t xml:space="preserve">* Un Challenge Omnisports B.N.P.Paribas / F.F.S.U. auquel ont participé </t>
  </si>
  <si>
    <r>
      <t>près de ______________</t>
    </r>
    <r>
      <rPr>
        <b/>
        <sz val="12"/>
        <color indexed="18"/>
        <rFont val="Arial"/>
        <family val="2"/>
      </rPr>
      <t xml:space="preserve"> étudiants.</t>
    </r>
  </si>
  <si>
    <t xml:space="preserve">* Une politique de formation d'arbitres en relation avec les Comités </t>
  </si>
  <si>
    <t>Régionaux</t>
  </si>
  <si>
    <t>En 2002 - 2003</t>
  </si>
  <si>
    <t>___</t>
  </si>
  <si>
    <t>Badminton</t>
  </si>
  <si>
    <t>Handball</t>
  </si>
  <si>
    <t>Taekwondo</t>
  </si>
  <si>
    <t>Boxe Francaise</t>
  </si>
  <si>
    <t>Judo</t>
  </si>
  <si>
    <t>Tir à l'arc</t>
  </si>
  <si>
    <t>Football</t>
  </si>
  <si>
    <t>Lutte</t>
  </si>
  <si>
    <t>Volley-Ball</t>
  </si>
  <si>
    <r>
      <t xml:space="preserve">Le CRSU </t>
    </r>
    <r>
      <rPr>
        <sz val="12"/>
        <rFont val="Arial"/>
        <family val="2"/>
      </rPr>
      <t>a organisé, avec l'aide des Associations Sportives, des Ligues et des Comités</t>
    </r>
  </si>
  <si>
    <r>
      <t>Championnat de France de Water-Polo</t>
    </r>
    <r>
      <rPr>
        <sz val="12"/>
        <rFont val="Arial"/>
        <family val="2"/>
      </rPr>
      <t>, le 30 Avril 2002 à Villeurbanne</t>
    </r>
  </si>
  <si>
    <r>
      <t>Championnat de France de badminton</t>
    </r>
    <r>
      <rPr>
        <sz val="12"/>
        <rFont val="Arial"/>
        <family val="2"/>
      </rPr>
      <t>, les 14, 15 et 16 Mai 2002 à Bron</t>
    </r>
  </si>
  <si>
    <r>
      <t>Championnat de France d'Athlétisme</t>
    </r>
    <r>
      <rPr>
        <sz val="12"/>
        <rFont val="Arial"/>
        <family val="2"/>
      </rPr>
      <t xml:space="preserve">, les 30-31 Mai et 1er Juin 2002 </t>
    </r>
  </si>
  <si>
    <t>à Saint Etienne</t>
  </si>
  <si>
    <t>CHALLENGE BNP PARIBAS DES AS</t>
  </si>
  <si>
    <t>DE SPORTS INDIVIDUELS ET COLLECTIFS</t>
  </si>
  <si>
    <t>1°</t>
  </si>
  <si>
    <t>2°</t>
  </si>
  <si>
    <t>Ecole Centrale de LYON</t>
  </si>
  <si>
    <t>3°</t>
  </si>
  <si>
    <t>Uté Claude Bernard LYON I</t>
  </si>
  <si>
    <t>4°</t>
  </si>
  <si>
    <t>UFR STAPS LYON</t>
  </si>
  <si>
    <t>5°</t>
  </si>
  <si>
    <t>Uté LYON 2</t>
  </si>
  <si>
    <t xml:space="preserve">CHALLENGE MOZAIC DES AS </t>
  </si>
  <si>
    <t>DE FOOTBALL ET RUGBY</t>
  </si>
  <si>
    <t>EQUIPES 2001 - 2002  "1ère PHASE"</t>
  </si>
  <si>
    <t>A.S.</t>
  </si>
  <si>
    <t>RY</t>
  </si>
  <si>
    <t>FT.F</t>
  </si>
  <si>
    <t>FT.G</t>
  </si>
  <si>
    <t>HG</t>
  </si>
  <si>
    <t>HF</t>
  </si>
  <si>
    <t>BG</t>
  </si>
  <si>
    <t>BF</t>
  </si>
  <si>
    <t>VG</t>
  </si>
  <si>
    <t>VF</t>
  </si>
  <si>
    <t>HK</t>
  </si>
  <si>
    <t>WP</t>
  </si>
  <si>
    <t>TOTAL</t>
  </si>
  <si>
    <t>TE</t>
  </si>
  <si>
    <t>TT</t>
  </si>
  <si>
    <t>L 1 - DENTAIRE</t>
  </si>
  <si>
    <t>L 1 - IUT A</t>
  </si>
  <si>
    <t>L 1 - IUT B</t>
  </si>
  <si>
    <t>L 1 - MEDECINE</t>
  </si>
  <si>
    <t>L 1 - SCIENCES</t>
  </si>
  <si>
    <t>TOTAL LYON I</t>
  </si>
  <si>
    <t>CATHO</t>
  </si>
  <si>
    <t>CEFAM</t>
  </si>
  <si>
    <t>ESP</t>
  </si>
  <si>
    <t>CENTRALE</t>
  </si>
  <si>
    <t>C.P.E</t>
  </si>
  <si>
    <t>E.M.L.</t>
  </si>
  <si>
    <t>ECAM</t>
  </si>
  <si>
    <t>ENS.SCIENCES</t>
  </si>
  <si>
    <t>ENS.LETTRES S.H</t>
  </si>
  <si>
    <t>IDRAC</t>
  </si>
  <si>
    <t>INSA</t>
  </si>
  <si>
    <t>ITECH</t>
  </si>
  <si>
    <t>IUFM</t>
  </si>
  <si>
    <t>IUT IA</t>
  </si>
  <si>
    <t>LYON II</t>
  </si>
  <si>
    <t>LYON III</t>
  </si>
  <si>
    <t>OSTEO</t>
  </si>
  <si>
    <t>SANTE</t>
  </si>
  <si>
    <t>T.P.E</t>
  </si>
  <si>
    <t>VETO</t>
  </si>
  <si>
    <t>TOTAL RHONE</t>
  </si>
  <si>
    <t>ASUR</t>
  </si>
  <si>
    <t>ENISE</t>
  </si>
  <si>
    <t>IUT ST-ETIENNE</t>
  </si>
  <si>
    <t>MINES</t>
  </si>
  <si>
    <t>SUP.DE CO</t>
  </si>
  <si>
    <t>STAPS ST ETIENNE</t>
  </si>
  <si>
    <t>UTE ST-ETIENNE</t>
  </si>
  <si>
    <t>TOTAL  LOIRE</t>
  </si>
  <si>
    <t>EQUIPES 2001 - 2002  "2ème PHASE"</t>
  </si>
  <si>
    <t>NOMBRE DE LICENCIES</t>
  </si>
  <si>
    <t>87/88</t>
  </si>
  <si>
    <t>88/89</t>
  </si>
  <si>
    <t>89/90</t>
  </si>
  <si>
    <t>90/91</t>
  </si>
  <si>
    <t>91/92</t>
  </si>
  <si>
    <t>92/93</t>
  </si>
  <si>
    <t>93/94</t>
  </si>
  <si>
    <t>94/95</t>
  </si>
  <si>
    <t>95/96</t>
  </si>
  <si>
    <t>96/97</t>
  </si>
  <si>
    <t>97/98</t>
  </si>
  <si>
    <t>98/99</t>
  </si>
  <si>
    <t>99/00</t>
  </si>
  <si>
    <t>00/01</t>
  </si>
  <si>
    <t>01/02</t>
  </si>
  <si>
    <t>DENTAIRE</t>
  </si>
  <si>
    <t>IUT A</t>
  </si>
  <si>
    <t>IUT B</t>
  </si>
  <si>
    <t>MEDECINE</t>
  </si>
  <si>
    <t>SCIENCES</t>
  </si>
  <si>
    <t>CPE</t>
  </si>
  <si>
    <t>EML</t>
  </si>
  <si>
    <t>ENS LETTRES</t>
  </si>
  <si>
    <t>ENSL</t>
  </si>
  <si>
    <t>ENTPE</t>
  </si>
  <si>
    <t>ESSA</t>
  </si>
  <si>
    <t>SUP OSTEO</t>
  </si>
  <si>
    <t>Uté LYON III</t>
  </si>
  <si>
    <t>ANCIENNES AS</t>
  </si>
  <si>
    <t>INDIVIDUEL</t>
  </si>
  <si>
    <t>IUT ST ETIENNE</t>
  </si>
  <si>
    <t>STAPS ST ETIENE</t>
  </si>
  <si>
    <t>Uté JEAN MONNET</t>
  </si>
  <si>
    <t>TOTAL ACAD.</t>
  </si>
  <si>
    <t>Pour imprimer ce calendrier, sélectionner une  zone d'impression avant d'imprimer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</si>
</sst>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63">
    <font>
      <sz val="10"/>
      <name val="Arial"/>
    </font>
    <font>
      <sz val="12"/>
      <name val="Arial"/>
      <family val="2"/>
    </font>
    <font>
      <b/>
      <i/>
      <u val="double"/>
      <sz val="12"/>
      <color indexed="10"/>
      <name val="Arial"/>
      <family val="2"/>
    </font>
    <font>
      <b/>
      <i/>
      <u val="double"/>
      <sz val="12"/>
      <color indexed="17"/>
      <name val="Arial"/>
      <family val="2"/>
    </font>
    <font>
      <b/>
      <i/>
      <u val="double"/>
      <sz val="12"/>
      <color indexed="12"/>
      <name val="Arial"/>
      <family val="2"/>
    </font>
    <font>
      <b/>
      <sz val="12"/>
      <name val="Arial"/>
      <family val="2"/>
    </font>
    <font>
      <b/>
      <sz val="12"/>
      <color indexed="18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i/>
      <sz val="10"/>
      <color indexed="10"/>
      <name val="Arial"/>
      <family val="2"/>
    </font>
    <font>
      <b/>
      <sz val="8"/>
      <color indexed="12"/>
      <name val="Arial"/>
      <family val="2"/>
    </font>
    <font>
      <b/>
      <sz val="10"/>
      <color indexed="62"/>
      <name val="Arial"/>
      <family val="2"/>
    </font>
    <font>
      <b/>
      <sz val="10"/>
      <name val="Arial"/>
      <family val="2"/>
    </font>
    <font>
      <b/>
      <sz val="18"/>
      <color indexed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2"/>
      <color indexed="18"/>
      <name val="Arial"/>
      <family val="2"/>
    </font>
    <font>
      <b/>
      <i/>
      <sz val="12"/>
      <name val="Arial"/>
      <family val="2"/>
    </font>
    <font>
      <b/>
      <sz val="8"/>
      <color indexed="10"/>
      <name val="Arial"/>
      <family val="2"/>
    </font>
    <font>
      <b/>
      <sz val="20"/>
      <color indexed="9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4"/>
      <color indexed="62"/>
      <name val="Arial"/>
      <family val="2"/>
    </font>
    <font>
      <b/>
      <sz val="20"/>
      <color indexed="18"/>
      <name val="Arial"/>
      <family val="2"/>
    </font>
    <font>
      <sz val="20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i/>
      <sz val="8"/>
      <name val="Arial"/>
      <family val="2"/>
    </font>
    <font>
      <sz val="7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color indexed="10"/>
      <name val="Calibri"/>
      <family val="2"/>
      <scheme val="minor"/>
    </font>
    <font>
      <sz val="26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indexed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rgb="FFCC00CC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FF"/>
      <name val="Calibri"/>
      <family val="2"/>
      <scheme val="minor"/>
    </font>
    <font>
      <strike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FF00FF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rgb="FFFF0000"/>
      <name val="Calibri"/>
      <family val="2"/>
    </font>
    <font>
      <sz val="7"/>
      <color theme="1"/>
      <name val="Calibri"/>
      <family val="2"/>
      <scheme val="minor"/>
    </font>
    <font>
      <sz val="7"/>
      <color theme="1"/>
      <name val="Calibri"/>
      <family val="2"/>
    </font>
    <font>
      <sz val="8"/>
      <color rgb="FFFF00FF"/>
      <name val="Calibri"/>
      <family val="2"/>
    </font>
    <font>
      <sz val="8"/>
      <color rgb="FF0000FF"/>
      <name val="Calibri"/>
      <family val="2"/>
    </font>
    <font>
      <sz val="8"/>
      <color rgb="FFFF0000"/>
      <name val="Calibri"/>
      <family val="2"/>
    </font>
    <font>
      <b/>
      <sz val="8"/>
      <color rgb="FF1111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17"/>
        <bgColor indexed="21"/>
      </patternFill>
    </fill>
    <fill>
      <patternFill patternType="solid">
        <fgColor indexed="18"/>
        <bgColor indexed="32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0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1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0" fillId="0" borderId="0"/>
  </cellStyleXfs>
  <cellXfs count="2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6" borderId="3" xfId="0" applyFont="1" applyFill="1" applyBorder="1" applyAlignment="1">
      <alignment vertical="center"/>
    </xf>
    <xf numFmtId="0" fontId="18" fillId="6" borderId="4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17" fillId="8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5" borderId="5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right" vertical="center"/>
    </xf>
    <xf numFmtId="0" fontId="18" fillId="8" borderId="2" xfId="0" applyFont="1" applyFill="1" applyBorder="1" applyAlignment="1">
      <alignment horizontal="right" vertical="center"/>
    </xf>
    <xf numFmtId="0" fontId="18" fillId="9" borderId="6" xfId="0" applyFont="1" applyFill="1" applyBorder="1" applyAlignment="1">
      <alignment vertical="center"/>
    </xf>
    <xf numFmtId="0" fontId="18" fillId="9" borderId="6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1" fontId="18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164" fontId="38" fillId="0" borderId="12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3" fillId="0" borderId="7" xfId="0" applyFont="1" applyBorder="1" applyAlignment="1">
      <alignment vertical="center"/>
    </xf>
    <xf numFmtId="0" fontId="33" fillId="0" borderId="7" xfId="0" applyFont="1" applyBorder="1" applyAlignment="1">
      <alignment horizontal="right" vertical="center"/>
    </xf>
    <xf numFmtId="0" fontId="33" fillId="12" borderId="7" xfId="0" applyFont="1" applyFill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38" fillId="5" borderId="7" xfId="0" applyFont="1" applyFill="1" applyBorder="1" applyAlignment="1">
      <alignment vertical="center"/>
    </xf>
    <xf numFmtId="0" fontId="38" fillId="5" borderId="7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33" fillId="0" borderId="1" xfId="0" applyFont="1" applyBorder="1" applyAlignment="1">
      <alignment horizontal="right" vertical="center"/>
    </xf>
    <xf numFmtId="0" fontId="33" fillId="0" borderId="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8" fillId="11" borderId="15" xfId="0" applyFont="1" applyFill="1" applyBorder="1" applyAlignment="1">
      <alignment vertical="center"/>
    </xf>
    <xf numFmtId="0" fontId="38" fillId="11" borderId="7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7" xfId="0" applyFont="1" applyBorder="1" applyAlignment="1">
      <alignment vertical="center"/>
    </xf>
    <xf numFmtId="0" fontId="46" fillId="0" borderId="7" xfId="0" applyFont="1" applyBorder="1" applyAlignment="1">
      <alignment horizontal="right" vertical="center"/>
    </xf>
    <xf numFmtId="0" fontId="40" fillId="0" borderId="7" xfId="0" applyFont="1" applyBorder="1" applyAlignment="1">
      <alignment horizontal="right" vertical="center"/>
    </xf>
    <xf numFmtId="0" fontId="46" fillId="12" borderId="7" xfId="0" applyFont="1" applyFill="1" applyBorder="1" applyAlignment="1">
      <alignment vertical="center"/>
    </xf>
    <xf numFmtId="0" fontId="46" fillId="0" borderId="7" xfId="0" applyFont="1" applyBorder="1" applyAlignment="1">
      <alignment vertical="center"/>
    </xf>
    <xf numFmtId="0" fontId="46" fillId="0" borderId="7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0" fontId="40" fillId="12" borderId="7" xfId="0" applyFont="1" applyFill="1" applyBorder="1" applyAlignment="1">
      <alignment vertical="center"/>
    </xf>
    <xf numFmtId="0" fontId="47" fillId="12" borderId="7" xfId="0" applyFont="1" applyFill="1" applyBorder="1" applyAlignment="1">
      <alignment vertical="center"/>
    </xf>
    <xf numFmtId="0" fontId="49" fillId="12" borderId="7" xfId="0" applyFont="1" applyFill="1" applyBorder="1" applyAlignment="1">
      <alignment vertical="center"/>
    </xf>
    <xf numFmtId="0" fontId="42" fillId="5" borderId="7" xfId="0" applyFont="1" applyFill="1" applyBorder="1" applyAlignment="1">
      <alignment vertical="center"/>
    </xf>
    <xf numFmtId="0" fontId="43" fillId="13" borderId="7" xfId="0" applyFont="1" applyFill="1" applyBorder="1" applyAlignment="1">
      <alignment vertical="center"/>
    </xf>
    <xf numFmtId="0" fontId="51" fillId="13" borderId="7" xfId="0" applyFont="1" applyFill="1" applyBorder="1" applyAlignment="1">
      <alignment vertical="center"/>
    </xf>
    <xf numFmtId="0" fontId="42" fillId="13" borderId="7" xfId="0" applyFont="1" applyFill="1" applyBorder="1" applyAlignment="1">
      <alignment vertical="center"/>
    </xf>
    <xf numFmtId="0" fontId="47" fillId="0" borderId="7" xfId="0" applyFont="1" applyBorder="1" applyAlignment="1">
      <alignment horizontal="right" vertical="center"/>
    </xf>
    <xf numFmtId="0" fontId="49" fillId="0" borderId="7" xfId="0" applyFont="1" applyBorder="1" applyAlignment="1">
      <alignment horizontal="right" vertical="center"/>
    </xf>
    <xf numFmtId="0" fontId="42" fillId="11" borderId="7" xfId="0" applyFont="1" applyFill="1" applyBorder="1" applyAlignment="1">
      <alignment vertical="center"/>
    </xf>
    <xf numFmtId="0" fontId="43" fillId="11" borderId="7" xfId="0" applyFont="1" applyFill="1" applyBorder="1" applyAlignment="1">
      <alignment horizontal="right" vertical="center"/>
    </xf>
    <xf numFmtId="0" fontId="51" fillId="11" borderId="7" xfId="0" applyFont="1" applyFill="1" applyBorder="1" applyAlignment="1">
      <alignment horizontal="right" vertical="center"/>
    </xf>
    <xf numFmtId="0" fontId="42" fillId="11" borderId="7" xfId="0" applyFont="1" applyFill="1" applyBorder="1" applyAlignment="1">
      <alignment horizontal="right" vertical="center"/>
    </xf>
    <xf numFmtId="0" fontId="47" fillId="0" borderId="7" xfId="0" applyFont="1" applyBorder="1" applyAlignment="1">
      <alignment vertical="center" wrapText="1"/>
    </xf>
    <xf numFmtId="0" fontId="49" fillId="0" borderId="7" xfId="0" applyFont="1" applyBorder="1" applyAlignment="1">
      <alignment vertical="center" wrapText="1"/>
    </xf>
    <xf numFmtId="0" fontId="40" fillId="0" borderId="7" xfId="1" applyFont="1" applyBorder="1" applyAlignment="1">
      <alignment vertical="center" wrapText="1"/>
    </xf>
    <xf numFmtId="0" fontId="52" fillId="16" borderId="7" xfId="0" applyFont="1" applyFill="1" applyBorder="1" applyAlignment="1">
      <alignment horizontal="center" vertical="center"/>
    </xf>
    <xf numFmtId="0" fontId="52" fillId="15" borderId="7" xfId="0" applyFont="1" applyFill="1" applyBorder="1" applyAlignment="1">
      <alignment horizontal="center" vertical="center"/>
    </xf>
    <xf numFmtId="0" fontId="42" fillId="0" borderId="7" xfId="0" applyFont="1" applyBorder="1" applyAlignment="1">
      <alignment horizontal="right" vertical="center"/>
    </xf>
    <xf numFmtId="0" fontId="44" fillId="0" borderId="7" xfId="0" applyFont="1" applyBorder="1" applyAlignment="1">
      <alignment horizontal="right" vertical="center"/>
    </xf>
    <xf numFmtId="0" fontId="53" fillId="0" borderId="7" xfId="0" applyFont="1" applyBorder="1" applyAlignment="1">
      <alignment horizontal="right" vertical="center"/>
    </xf>
    <xf numFmtId="0" fontId="43" fillId="0" borderId="7" xfId="0" applyFont="1" applyBorder="1" applyAlignment="1">
      <alignment horizontal="right" vertical="center"/>
    </xf>
    <xf numFmtId="0" fontId="51" fillId="0" borderId="7" xfId="0" applyFont="1" applyBorder="1" applyAlignment="1">
      <alignment vertical="center" wrapText="1"/>
    </xf>
    <xf numFmtId="0" fontId="38" fillId="0" borderId="9" xfId="0" applyFont="1" applyBorder="1" applyAlignment="1">
      <alignment horizontal="center" vertical="center" wrapText="1"/>
    </xf>
    <xf numFmtId="0" fontId="33" fillId="17" borderId="7" xfId="0" applyFont="1" applyFill="1" applyBorder="1" applyAlignment="1">
      <alignment horizontal="right" vertical="center"/>
    </xf>
    <xf numFmtId="0" fontId="33" fillId="17" borderId="7" xfId="0" applyFont="1" applyFill="1" applyBorder="1" applyAlignment="1">
      <alignment vertical="center"/>
    </xf>
    <xf numFmtId="0" fontId="33" fillId="17" borderId="1" xfId="0" applyFont="1" applyFill="1" applyBorder="1" applyAlignment="1">
      <alignment horizontal="right" vertical="center"/>
    </xf>
    <xf numFmtId="0" fontId="33" fillId="14" borderId="7" xfId="1" applyFont="1" applyFill="1" applyBorder="1" applyAlignment="1">
      <alignment vertical="center" wrapText="1"/>
    </xf>
    <xf numFmtId="0" fontId="33" fillId="14" borderId="16" xfId="1" applyFont="1" applyFill="1" applyBorder="1" applyAlignment="1">
      <alignment vertical="center" wrapText="1"/>
    </xf>
    <xf numFmtId="0" fontId="57" fillId="14" borderId="7" xfId="0" applyFont="1" applyFill="1" applyBorder="1" applyAlignment="1">
      <alignment vertical="center" wrapText="1"/>
    </xf>
    <xf numFmtId="0" fontId="33" fillId="14" borderId="7" xfId="0" applyFont="1" applyFill="1" applyBorder="1" applyAlignment="1">
      <alignment vertical="center"/>
    </xf>
    <xf numFmtId="0" fontId="33" fillId="11" borderId="7" xfId="0" applyFont="1" applyFill="1" applyBorder="1" applyAlignment="1">
      <alignment vertical="center"/>
    </xf>
    <xf numFmtId="0" fontId="33" fillId="11" borderId="7" xfId="1" applyFont="1" applyFill="1" applyBorder="1" applyAlignment="1">
      <alignment vertical="center" wrapText="1"/>
    </xf>
    <xf numFmtId="0" fontId="33" fillId="11" borderId="16" xfId="0" applyFont="1" applyFill="1" applyBorder="1" applyAlignment="1">
      <alignment vertical="center"/>
    </xf>
    <xf numFmtId="0" fontId="33" fillId="11" borderId="18" xfId="0" applyFont="1" applyFill="1" applyBorder="1" applyAlignment="1">
      <alignment vertical="center"/>
    </xf>
    <xf numFmtId="0" fontId="33" fillId="14" borderId="7" xfId="0" applyFont="1" applyFill="1" applyBorder="1" applyAlignment="1">
      <alignment vertical="center" wrapText="1"/>
    </xf>
    <xf numFmtId="0" fontId="33" fillId="11" borderId="11" xfId="0" applyFont="1" applyFill="1" applyBorder="1" applyAlignment="1">
      <alignment vertical="center"/>
    </xf>
    <xf numFmtId="0" fontId="33" fillId="11" borderId="16" xfId="1" applyFont="1" applyFill="1" applyBorder="1" applyAlignment="1">
      <alignment vertical="center" wrapText="1"/>
    </xf>
    <xf numFmtId="0" fontId="58" fillId="14" borderId="16" xfId="0" applyFont="1" applyFill="1" applyBorder="1" applyAlignment="1">
      <alignment vertical="center" wrapText="1"/>
    </xf>
    <xf numFmtId="0" fontId="33" fillId="17" borderId="14" xfId="0" applyFont="1" applyFill="1" applyBorder="1" applyAlignment="1">
      <alignment horizontal="right" vertical="center"/>
    </xf>
    <xf numFmtId="0" fontId="57" fillId="14" borderId="16" xfId="0" applyFont="1" applyFill="1" applyBorder="1" applyAlignment="1">
      <alignment vertical="center" wrapText="1"/>
    </xf>
    <xf numFmtId="0" fontId="57" fillId="14" borderId="15" xfId="0" applyFont="1" applyFill="1" applyBorder="1" applyAlignment="1">
      <alignment vertical="center" wrapText="1"/>
    </xf>
    <xf numFmtId="0" fontId="33" fillId="14" borderId="15" xfId="1" applyFont="1" applyFill="1" applyBorder="1" applyAlignment="1">
      <alignment vertical="center" wrapText="1"/>
    </xf>
    <xf numFmtId="0" fontId="33" fillId="11" borderId="15" xfId="1" applyFont="1" applyFill="1" applyBorder="1" applyAlignment="1">
      <alignment vertical="center" wrapText="1"/>
    </xf>
    <xf numFmtId="0" fontId="33" fillId="11" borderId="15" xfId="0" applyFont="1" applyFill="1" applyBorder="1" applyAlignment="1">
      <alignment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right" vertical="center"/>
    </xf>
    <xf numFmtId="0" fontId="38" fillId="0" borderId="8" xfId="0" applyFont="1" applyBorder="1" applyAlignment="1">
      <alignment horizontal="center" vertical="center" wrapText="1"/>
    </xf>
    <xf numFmtId="0" fontId="58" fillId="13" borderId="11" xfId="0" applyFont="1" applyFill="1" applyBorder="1" applyAlignment="1">
      <alignment vertical="center" wrapText="1"/>
    </xf>
    <xf numFmtId="0" fontId="33" fillId="13" borderId="7" xfId="0" applyFont="1" applyFill="1" applyBorder="1" applyAlignment="1">
      <alignment horizontal="right" vertical="center"/>
    </xf>
    <xf numFmtId="0" fontId="42" fillId="0" borderId="7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7" fillId="0" borderId="7" xfId="0" applyFont="1" applyBorder="1" applyAlignment="1">
      <alignment vertical="center"/>
    </xf>
    <xf numFmtId="0" fontId="43" fillId="0" borderId="7" xfId="0" applyFont="1" applyBorder="1" applyAlignment="1">
      <alignment vertical="center" wrapText="1"/>
    </xf>
    <xf numFmtId="0" fontId="44" fillId="0" borderId="7" xfId="0" applyFont="1" applyBorder="1" applyAlignment="1">
      <alignment vertical="center" wrapText="1"/>
    </xf>
    <xf numFmtId="0" fontId="53" fillId="0" borderId="7" xfId="0" applyFont="1" applyBorder="1" applyAlignment="1">
      <alignment vertical="center" wrapText="1"/>
    </xf>
    <xf numFmtId="0" fontId="55" fillId="0" borderId="7" xfId="0" applyFont="1" applyBorder="1" applyAlignment="1">
      <alignment vertical="center" wrapText="1"/>
    </xf>
    <xf numFmtId="0" fontId="50" fillId="0" borderId="7" xfId="0" applyFont="1" applyBorder="1" applyAlignment="1">
      <alignment vertical="center"/>
    </xf>
    <xf numFmtId="0" fontId="49" fillId="0" borderId="7" xfId="0" applyFont="1" applyBorder="1" applyAlignment="1">
      <alignment vertical="center"/>
    </xf>
    <xf numFmtId="0" fontId="50" fillId="0" borderId="7" xfId="1" applyFont="1" applyBorder="1" applyAlignment="1">
      <alignment vertical="center" wrapText="1"/>
    </xf>
    <xf numFmtId="0" fontId="42" fillId="0" borderId="7" xfId="0" applyFont="1" applyBorder="1" applyAlignment="1">
      <alignment vertical="center"/>
    </xf>
    <xf numFmtId="0" fontId="40" fillId="0" borderId="7" xfId="0" applyFont="1" applyBorder="1" applyAlignment="1">
      <alignment vertical="center" wrapText="1"/>
    </xf>
    <xf numFmtId="0" fontId="52" fillId="16" borderId="7" xfId="0" applyFont="1" applyFill="1" applyBorder="1" applyAlignment="1">
      <alignment vertical="center"/>
    </xf>
    <xf numFmtId="0" fontId="52" fillId="15" borderId="7" xfId="0" applyFont="1" applyFill="1" applyBorder="1" applyAlignment="1">
      <alignment vertical="center"/>
    </xf>
    <xf numFmtId="0" fontId="43" fillId="0" borderId="7" xfId="0" applyFont="1" applyBorder="1" applyAlignment="1">
      <alignment vertical="center"/>
    </xf>
    <xf numFmtId="0" fontId="40" fillId="18" borderId="7" xfId="0" applyFont="1" applyFill="1" applyBorder="1" applyAlignment="1">
      <alignment vertical="center"/>
    </xf>
    <xf numFmtId="0" fontId="46" fillId="18" borderId="7" xfId="0" applyFont="1" applyFill="1" applyBorder="1" applyAlignment="1">
      <alignment vertical="center"/>
    </xf>
    <xf numFmtId="0" fontId="36" fillId="0" borderId="0" xfId="0" applyFont="1" applyAlignment="1">
      <alignment vertical="center" wrapText="1"/>
    </xf>
    <xf numFmtId="14" fontId="42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18" borderId="0" xfId="0" applyFont="1" applyFill="1" applyAlignment="1">
      <alignment vertical="center"/>
    </xf>
    <xf numFmtId="0" fontId="42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18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43" fillId="13" borderId="0" xfId="0" applyFont="1" applyFill="1" applyAlignment="1">
      <alignment vertical="center"/>
    </xf>
    <xf numFmtId="0" fontId="51" fillId="13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6" fillId="18" borderId="0" xfId="0" applyFont="1" applyFill="1" applyAlignment="1">
      <alignment vertical="center"/>
    </xf>
    <xf numFmtId="0" fontId="43" fillId="0" borderId="24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54" fillId="0" borderId="11" xfId="0" applyFont="1" applyBorder="1" applyAlignment="1">
      <alignment vertical="center" wrapText="1"/>
    </xf>
    <xf numFmtId="0" fontId="55" fillId="0" borderId="11" xfId="0" applyFont="1" applyBorder="1" applyAlignment="1">
      <alignment vertical="center" wrapText="1"/>
    </xf>
    <xf numFmtId="0" fontId="59" fillId="0" borderId="11" xfId="0" applyFont="1" applyBorder="1" applyAlignment="1">
      <alignment vertical="center" wrapText="1"/>
    </xf>
    <xf numFmtId="0" fontId="60" fillId="0" borderId="11" xfId="0" applyFont="1" applyBorder="1" applyAlignment="1">
      <alignment vertical="center" wrapText="1"/>
    </xf>
    <xf numFmtId="0" fontId="56" fillId="0" borderId="11" xfId="0" applyFont="1" applyBorder="1" applyAlignment="1">
      <alignment vertical="center" wrapText="1"/>
    </xf>
    <xf numFmtId="0" fontId="61" fillId="0" borderId="7" xfId="0" applyFont="1" applyBorder="1"/>
    <xf numFmtId="0" fontId="60" fillId="0" borderId="7" xfId="0" applyFont="1" applyBorder="1"/>
    <xf numFmtId="0" fontId="59" fillId="0" borderId="7" xfId="0" applyFont="1" applyBorder="1"/>
    <xf numFmtId="0" fontId="55" fillId="0" borderId="7" xfId="0" applyFont="1" applyBorder="1"/>
    <xf numFmtId="0" fontId="62" fillId="0" borderId="7" xfId="0" applyFont="1" applyBorder="1"/>
    <xf numFmtId="0" fontId="40" fillId="14" borderId="7" xfId="1" applyFont="1" applyFill="1" applyBorder="1" applyAlignment="1">
      <alignment vertical="center" wrapText="1"/>
    </xf>
    <xf numFmtId="0" fontId="48" fillId="14" borderId="7" xfId="0" applyFont="1" applyFill="1" applyBorder="1" applyAlignment="1">
      <alignment vertical="center" wrapText="1"/>
    </xf>
    <xf numFmtId="164" fontId="35" fillId="0" borderId="21" xfId="0" applyNumberFormat="1" applyFont="1" applyBorder="1" applyAlignment="1">
      <alignment horizontal="center" vertical="center" wrapText="1"/>
    </xf>
    <xf numFmtId="164" fontId="35" fillId="0" borderId="22" xfId="0" applyNumberFormat="1" applyFont="1" applyBorder="1" applyAlignment="1">
      <alignment horizontal="center" vertical="center" wrapText="1"/>
    </xf>
    <xf numFmtId="164" fontId="35" fillId="0" borderId="23" xfId="0" applyNumberFormat="1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/>
    </xf>
    <xf numFmtId="14" fontId="43" fillId="14" borderId="7" xfId="0" applyNumberFormat="1" applyFont="1" applyFill="1" applyBorder="1" applyAlignment="1">
      <alignment horizontal="center" vertical="center"/>
    </xf>
    <xf numFmtId="0" fontId="43" fillId="14" borderId="7" xfId="0" applyFont="1" applyFill="1" applyBorder="1" applyAlignment="1">
      <alignment horizontal="center" vertical="center"/>
    </xf>
    <xf numFmtId="14" fontId="43" fillId="0" borderId="7" xfId="0" applyNumberFormat="1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0" fillId="0" borderId="15" xfId="0" applyFont="1" applyBorder="1" applyAlignment="1">
      <alignment horizontal="left" vertical="center"/>
    </xf>
    <xf numFmtId="0" fontId="40" fillId="0" borderId="20" xfId="0" applyFont="1" applyBorder="1" applyAlignment="1">
      <alignment horizontal="left" vertical="center"/>
    </xf>
    <xf numFmtId="0" fontId="40" fillId="0" borderId="17" xfId="0" applyFont="1" applyBorder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164" fontId="35" fillId="14" borderId="21" xfId="0" applyNumberFormat="1" applyFont="1" applyFill="1" applyBorder="1" applyAlignment="1">
      <alignment horizontal="center" vertical="center" wrapText="1"/>
    </xf>
    <xf numFmtId="164" fontId="35" fillId="14" borderId="22" xfId="0" applyNumberFormat="1" applyFont="1" applyFill="1" applyBorder="1" applyAlignment="1">
      <alignment horizontal="center" vertical="center" wrapText="1"/>
    </xf>
    <xf numFmtId="164" fontId="35" fillId="14" borderId="23" xfId="0" applyNumberFormat="1" applyFont="1" applyFill="1" applyBorder="1" applyAlignment="1">
      <alignment horizontal="center" vertical="center" wrapText="1"/>
    </xf>
    <xf numFmtId="164" fontId="35" fillId="0" borderId="8" xfId="0" applyNumberFormat="1" applyFont="1" applyBorder="1" applyAlignment="1">
      <alignment horizontal="center" vertical="center" wrapText="1"/>
    </xf>
    <xf numFmtId="164" fontId="35" fillId="0" borderId="9" xfId="0" applyNumberFormat="1" applyFont="1" applyBorder="1" applyAlignment="1">
      <alignment horizontal="center" vertical="center" wrapText="1"/>
    </xf>
    <xf numFmtId="164" fontId="35" fillId="0" borderId="10" xfId="0" applyNumberFormat="1" applyFont="1" applyBorder="1" applyAlignment="1">
      <alignment horizontal="center" vertical="center" wrapText="1"/>
    </xf>
    <xf numFmtId="0" fontId="33" fillId="0" borderId="7" xfId="0" applyFont="1" applyBorder="1" applyAlignment="1">
      <alignment horizontal="right" vertical="center"/>
    </xf>
    <xf numFmtId="0" fontId="3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FFCC"/>
      <color rgb="FFFF00FF"/>
      <color rgb="FF0000FF"/>
      <color rgb="FFCCFFFF"/>
      <color rgb="FF0080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52</xdr:row>
      <xdr:rowOff>0</xdr:rowOff>
    </xdr:from>
    <xdr:to>
      <xdr:col>6</xdr:col>
      <xdr:colOff>314325</xdr:colOff>
      <xdr:row>54</xdr:row>
      <xdr:rowOff>0</xdr:rowOff>
    </xdr:to>
    <xdr:sp macro="" textlink="" fLocksText="0">
      <xdr:nvSpPr>
        <xdr:cNvPr id="6145" name="Text Box 1">
          <a:extLst>
            <a:ext uri="{FF2B5EF4-FFF2-40B4-BE49-F238E27FC236}">
              <a16:creationId xmlns:a16="http://schemas.microsoft.com/office/drawing/2014/main" id="{FADC8CBB-C509-4803-9AC9-9762C522E18C}"/>
            </a:ext>
          </a:extLst>
        </xdr:cNvPr>
        <xdr:cNvSpPr txBox="1">
          <a:spLocks noChangeArrowheads="1"/>
        </xdr:cNvSpPr>
      </xdr:nvSpPr>
      <xdr:spPr bwMode="auto">
        <a:xfrm>
          <a:off x="857250" y="12630150"/>
          <a:ext cx="2181225" cy="4762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000000"/>
              </a:solidFill>
              <a:latin typeface="LetterGothic"/>
            </a:rPr>
            <a:t>CHALLENGE</a:t>
          </a:r>
        </a:p>
        <a:p>
          <a:pPr algn="ctr" rtl="0">
            <a:defRPr sz="1000"/>
          </a:pPr>
          <a:endParaRPr lang="fr-FR" sz="2400" b="1" i="0" u="none" strike="noStrike" baseline="0">
            <a:solidFill>
              <a:srgbClr val="000000"/>
            </a:solidFill>
            <a:latin typeface="LetterGothi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52</xdr:row>
      <xdr:rowOff>0</xdr:rowOff>
    </xdr:from>
    <xdr:to>
      <xdr:col>6</xdr:col>
      <xdr:colOff>314325</xdr:colOff>
      <xdr:row>54</xdr:row>
      <xdr:rowOff>0</xdr:rowOff>
    </xdr:to>
    <xdr:sp macro="" textlink="" fLocksText="0">
      <xdr:nvSpPr>
        <xdr:cNvPr id="7169" name="Text Box 1">
          <a:extLst>
            <a:ext uri="{FF2B5EF4-FFF2-40B4-BE49-F238E27FC236}">
              <a16:creationId xmlns:a16="http://schemas.microsoft.com/office/drawing/2014/main" id="{6E891858-2F1E-4D01-A6EA-7313E73EF5C2}"/>
            </a:ext>
          </a:extLst>
        </xdr:cNvPr>
        <xdr:cNvSpPr txBox="1">
          <a:spLocks noChangeArrowheads="1"/>
        </xdr:cNvSpPr>
      </xdr:nvSpPr>
      <xdr:spPr bwMode="auto">
        <a:xfrm>
          <a:off x="857250" y="12630150"/>
          <a:ext cx="2181225" cy="4762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ctr" rtl="0">
            <a:defRPr sz="1000"/>
          </a:pPr>
          <a:r>
            <a:rPr lang="fr-FR" sz="2400" b="1" i="0" u="none" strike="noStrike" baseline="0">
              <a:solidFill>
                <a:srgbClr val="000000"/>
              </a:solidFill>
              <a:latin typeface="LetterGothic"/>
            </a:rPr>
            <a:t>CHALLENGE</a:t>
          </a:r>
        </a:p>
        <a:p>
          <a:pPr algn="ctr" rtl="0">
            <a:defRPr sz="1000"/>
          </a:pPr>
          <a:endParaRPr lang="fr-FR" sz="2400" b="1" i="0" u="none" strike="noStrike" baseline="0">
            <a:solidFill>
              <a:srgbClr val="000000"/>
            </a:solidFill>
            <a:latin typeface="Letter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ADF0F-8B96-4AA9-83E9-472EE43646F7}">
  <sheetPr>
    <tabColor rgb="FF92D050"/>
  </sheetPr>
  <dimension ref="A1:CG68"/>
  <sheetViews>
    <sheetView view="pageBreakPreview" zoomScale="130" zoomScaleNormal="130" zoomScaleSheetLayoutView="130" workbookViewId="0">
      <pane ySplit="3" topLeftCell="A15" activePane="bottomLeft" state="frozen"/>
      <selection pane="bottomLeft" activeCell="A13" sqref="A13:XFD13"/>
    </sheetView>
  </sheetViews>
  <sheetFormatPr defaultColWidth="54.5703125" defaultRowHeight="12.75"/>
  <cols>
    <col min="1" max="1" width="2.140625" customWidth="1"/>
    <col min="2" max="2" width="22.85546875" style="87" bestFit="1" customWidth="1"/>
    <col min="3" max="3" width="2" style="87" bestFit="1" customWidth="1"/>
    <col min="4" max="4" width="5.28515625" style="87" hidden="1" customWidth="1"/>
    <col min="5" max="5" width="4.5703125" style="87" hidden="1" customWidth="1"/>
    <col min="6" max="6" width="4.42578125" style="87" hidden="1" customWidth="1"/>
    <col min="7" max="7" width="4.42578125" style="87" bestFit="1" customWidth="1"/>
    <col min="8" max="9" width="3.5703125" style="87" bestFit="1" customWidth="1"/>
    <col min="10" max="10" width="4" style="87" bestFit="1" customWidth="1"/>
    <col min="11" max="11" width="5.28515625" style="87" bestFit="1" customWidth="1"/>
    <col min="12" max="12" width="1.5703125" style="87" customWidth="1"/>
    <col min="13" max="13" width="5.28515625" style="87" bestFit="1" customWidth="1"/>
    <col min="14" max="14" width="4.5703125" style="87" bestFit="1" customWidth="1"/>
    <col min="15" max="16" width="4.42578125" style="87" bestFit="1" customWidth="1"/>
    <col min="17" max="19" width="3.5703125" style="87" bestFit="1" customWidth="1"/>
    <col min="20" max="20" width="5.28515625" style="87" bestFit="1" customWidth="1"/>
    <col min="21" max="21" width="1.5703125" style="87" customWidth="1"/>
    <col min="22" max="22" width="4.42578125" style="87" bestFit="1" customWidth="1"/>
    <col min="23" max="23" width="4.5703125" style="87" bestFit="1" customWidth="1"/>
    <col min="24" max="25" width="4.42578125" style="87" bestFit="1" customWidth="1"/>
    <col min="26" max="28" width="3.5703125" style="87" bestFit="1" customWidth="1"/>
    <col min="29" max="29" width="4.42578125" style="87" bestFit="1" customWidth="1"/>
    <col min="30" max="30" width="1.5703125" style="87" customWidth="1"/>
    <col min="31" max="31" width="4.42578125" style="87" bestFit="1" customWidth="1"/>
    <col min="32" max="32" width="4.5703125" style="87" bestFit="1" customWidth="1"/>
    <col min="33" max="33" width="3.85546875" style="87" bestFit="1" customWidth="1"/>
    <col min="34" max="34" width="4.42578125" style="87" bestFit="1" customWidth="1"/>
    <col min="35" max="35" width="3.5703125" style="87" bestFit="1" customWidth="1"/>
    <col min="36" max="37" width="2.7109375" style="87" bestFit="1" customWidth="1"/>
    <col min="38" max="38" width="4.42578125" style="87" bestFit="1" customWidth="1"/>
    <col min="39" max="39" width="1.5703125" style="87" customWidth="1"/>
    <col min="40" max="40" width="4.42578125" style="87" bestFit="1" customWidth="1"/>
    <col min="41" max="41" width="4.5703125" style="87" bestFit="1" customWidth="1"/>
    <col min="42" max="43" width="4.42578125" style="87" bestFit="1" customWidth="1"/>
    <col min="44" max="45" width="3.5703125" style="87" bestFit="1" customWidth="1"/>
    <col min="46" max="46" width="4" style="87" bestFit="1" customWidth="1"/>
    <col min="47" max="47" width="4.42578125" style="87" bestFit="1" customWidth="1"/>
    <col min="48" max="48" width="1.5703125" style="87" customWidth="1"/>
    <col min="49" max="49" width="22.85546875" style="87" bestFit="1" customWidth="1"/>
    <col min="50" max="50" width="4.42578125" style="87" bestFit="1" customWidth="1"/>
    <col min="51" max="51" width="4.5703125" style="87" bestFit="1" customWidth="1"/>
    <col min="52" max="53" width="4.42578125" style="87" bestFit="1" customWidth="1"/>
    <col min="54" max="54" width="3.5703125" style="87" bestFit="1" customWidth="1"/>
    <col min="55" max="55" width="3.140625" style="87" bestFit="1" customWidth="1"/>
    <col min="56" max="56" width="3.5703125" style="87" bestFit="1" customWidth="1"/>
    <col min="57" max="57" width="5.28515625" style="87" bestFit="1" customWidth="1"/>
    <col min="58" max="58" width="1.140625" style="87" customWidth="1"/>
    <col min="59" max="59" width="4.42578125" style="87" bestFit="1" customWidth="1"/>
    <col min="60" max="60" width="4.5703125" style="87" bestFit="1" customWidth="1"/>
    <col min="61" max="62" width="4.42578125" style="87" bestFit="1" customWidth="1"/>
    <col min="63" max="65" width="3.5703125" style="87" bestFit="1" customWidth="1"/>
    <col min="66" max="66" width="4.42578125" style="87" bestFit="1" customWidth="1"/>
    <col min="67" max="16384" width="54.5703125" style="87"/>
  </cols>
  <sheetData>
    <row r="1" spans="2:85" s="88" customFormat="1" ht="34.5" thickBot="1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232" t="s">
        <v>0</v>
      </c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</row>
    <row r="2" spans="2:85" s="189" customFormat="1" ht="24" thickBot="1">
      <c r="B2" s="188"/>
      <c r="D2" s="233" t="s">
        <v>1</v>
      </c>
      <c r="E2" s="234"/>
      <c r="F2" s="234"/>
      <c r="G2" s="234"/>
      <c r="H2" s="234"/>
      <c r="I2" s="234"/>
      <c r="J2" s="234"/>
      <c r="K2" s="235"/>
      <c r="L2" s="190"/>
      <c r="M2" s="221" t="s">
        <v>2</v>
      </c>
      <c r="N2" s="222"/>
      <c r="O2" s="222"/>
      <c r="P2" s="222"/>
      <c r="Q2" s="222"/>
      <c r="R2" s="222"/>
      <c r="S2" s="222"/>
      <c r="T2" s="223"/>
      <c r="U2" s="190"/>
      <c r="V2" s="221" t="s">
        <v>3</v>
      </c>
      <c r="W2" s="222"/>
      <c r="X2" s="222"/>
      <c r="Y2" s="222"/>
      <c r="Z2" s="222"/>
      <c r="AA2" s="222"/>
      <c r="AB2" s="222"/>
      <c r="AC2" s="223"/>
      <c r="AD2" s="190"/>
      <c r="AE2" s="221" t="s">
        <v>4</v>
      </c>
      <c r="AF2" s="222"/>
      <c r="AG2" s="222"/>
      <c r="AH2" s="222"/>
      <c r="AI2" s="222"/>
      <c r="AJ2" s="222"/>
      <c r="AK2" s="222"/>
      <c r="AL2" s="223"/>
      <c r="AM2" s="190"/>
      <c r="AN2" s="221" t="s">
        <v>5</v>
      </c>
      <c r="AO2" s="222"/>
      <c r="AP2" s="222"/>
      <c r="AQ2" s="222"/>
      <c r="AR2" s="222"/>
      <c r="AS2" s="222"/>
      <c r="AT2" s="222"/>
      <c r="AU2" s="223"/>
      <c r="AV2" s="190"/>
      <c r="AW2" s="188"/>
      <c r="AX2" s="221" t="s">
        <v>6</v>
      </c>
      <c r="AY2" s="222"/>
      <c r="AZ2" s="222"/>
      <c r="BA2" s="222"/>
      <c r="BB2" s="222"/>
      <c r="BC2" s="222"/>
      <c r="BD2" s="222"/>
      <c r="BE2" s="223"/>
      <c r="BF2" s="190"/>
      <c r="BG2" s="236" t="s">
        <v>7</v>
      </c>
      <c r="BH2" s="237"/>
      <c r="BI2" s="237"/>
      <c r="BJ2" s="237"/>
      <c r="BK2" s="237"/>
      <c r="BL2" s="237"/>
      <c r="BM2" s="237"/>
      <c r="BN2" s="238"/>
    </row>
    <row r="3" spans="2:85" s="192" customFormat="1" ht="12" thickBot="1">
      <c r="B3" s="208" t="s">
        <v>8</v>
      </c>
      <c r="D3" s="169" t="s">
        <v>9</v>
      </c>
      <c r="E3" s="170" t="s">
        <v>10</v>
      </c>
      <c r="F3" s="171" t="s">
        <v>11</v>
      </c>
      <c r="G3" s="168" t="s">
        <v>12</v>
      </c>
      <c r="H3" s="168" t="s">
        <v>13</v>
      </c>
      <c r="I3" s="168" t="s">
        <v>14</v>
      </c>
      <c r="J3" s="168" t="s">
        <v>15</v>
      </c>
      <c r="K3" s="168" t="s">
        <v>16</v>
      </c>
      <c r="L3" s="193"/>
      <c r="M3" s="169" t="s">
        <v>9</v>
      </c>
      <c r="N3" s="170" t="s">
        <v>10</v>
      </c>
      <c r="O3" s="171" t="s">
        <v>11</v>
      </c>
      <c r="P3" s="168" t="s">
        <v>12</v>
      </c>
      <c r="Q3" s="168" t="s">
        <v>13</v>
      </c>
      <c r="R3" s="168" t="s">
        <v>14</v>
      </c>
      <c r="S3" s="168" t="s">
        <v>15</v>
      </c>
      <c r="T3" s="168" t="s">
        <v>16</v>
      </c>
      <c r="U3" s="193"/>
      <c r="V3" s="169" t="s">
        <v>9</v>
      </c>
      <c r="W3" s="170" t="s">
        <v>10</v>
      </c>
      <c r="X3" s="171" t="s">
        <v>11</v>
      </c>
      <c r="Y3" s="168" t="s">
        <v>12</v>
      </c>
      <c r="Z3" s="168" t="s">
        <v>13</v>
      </c>
      <c r="AA3" s="168" t="s">
        <v>14</v>
      </c>
      <c r="AB3" s="168" t="s">
        <v>15</v>
      </c>
      <c r="AC3" s="168" t="s">
        <v>16</v>
      </c>
      <c r="AD3" s="193"/>
      <c r="AE3" s="169" t="s">
        <v>9</v>
      </c>
      <c r="AF3" s="170" t="s">
        <v>10</v>
      </c>
      <c r="AG3" s="171" t="s">
        <v>11</v>
      </c>
      <c r="AH3" s="168" t="s">
        <v>12</v>
      </c>
      <c r="AI3" s="168" t="s">
        <v>13</v>
      </c>
      <c r="AJ3" s="168" t="s">
        <v>14</v>
      </c>
      <c r="AK3" s="168" t="s">
        <v>15</v>
      </c>
      <c r="AL3" s="168" t="s">
        <v>16</v>
      </c>
      <c r="AM3" s="193"/>
      <c r="AN3" s="169" t="s">
        <v>9</v>
      </c>
      <c r="AO3" s="170" t="s">
        <v>10</v>
      </c>
      <c r="AP3" s="171" t="s">
        <v>11</v>
      </c>
      <c r="AQ3" s="168" t="s">
        <v>12</v>
      </c>
      <c r="AR3" s="168" t="s">
        <v>13</v>
      </c>
      <c r="AS3" s="168" t="s">
        <v>14</v>
      </c>
      <c r="AT3" s="168" t="s">
        <v>15</v>
      </c>
      <c r="AU3" s="168" t="s">
        <v>16</v>
      </c>
      <c r="AV3" s="193"/>
      <c r="AW3" s="208" t="s">
        <v>8</v>
      </c>
      <c r="AX3" s="169" t="s">
        <v>9</v>
      </c>
      <c r="AY3" s="170" t="s">
        <v>10</v>
      </c>
      <c r="AZ3" s="171" t="s">
        <v>11</v>
      </c>
      <c r="BA3" s="168" t="s">
        <v>12</v>
      </c>
      <c r="BB3" s="168" t="s">
        <v>13</v>
      </c>
      <c r="BC3" s="168" t="s">
        <v>14</v>
      </c>
      <c r="BD3" s="168" t="s">
        <v>15</v>
      </c>
      <c r="BE3" s="168" t="s">
        <v>16</v>
      </c>
      <c r="BF3" s="193"/>
      <c r="BG3" s="204" t="s">
        <v>9</v>
      </c>
      <c r="BH3" s="205" t="s">
        <v>10</v>
      </c>
      <c r="BI3" s="206" t="s">
        <v>11</v>
      </c>
      <c r="BJ3" s="207" t="s">
        <v>12</v>
      </c>
      <c r="BK3" s="207" t="s">
        <v>13</v>
      </c>
      <c r="BL3" s="207" t="s">
        <v>14</v>
      </c>
      <c r="BM3" s="207" t="s">
        <v>15</v>
      </c>
      <c r="BN3" s="207" t="s">
        <v>16</v>
      </c>
    </row>
    <row r="4" spans="2:85" s="192" customFormat="1" ht="11.25">
      <c r="B4" s="191"/>
      <c r="D4" s="194"/>
      <c r="E4" s="195"/>
      <c r="F4" s="194"/>
      <c r="L4" s="193"/>
      <c r="M4" s="194"/>
      <c r="N4" s="195"/>
      <c r="O4" s="194"/>
      <c r="U4" s="193"/>
      <c r="V4" s="194"/>
      <c r="W4" s="194"/>
      <c r="X4" s="194"/>
      <c r="AD4" s="193"/>
      <c r="AE4" s="194"/>
      <c r="AF4" s="194"/>
      <c r="AG4" s="194"/>
      <c r="AM4" s="193"/>
      <c r="AN4" s="194"/>
      <c r="AO4" s="194"/>
      <c r="AP4" s="194"/>
      <c r="AV4" s="193"/>
      <c r="AW4" s="191"/>
      <c r="AY4" s="195"/>
      <c r="AZ4" s="194"/>
      <c r="BF4" s="193"/>
      <c r="BH4" s="195"/>
      <c r="BI4" s="194"/>
    </row>
    <row r="5" spans="2:85" s="192" customFormat="1" ht="11.25">
      <c r="B5" s="116" t="s">
        <v>17</v>
      </c>
      <c r="C5" s="134" t="s">
        <v>18</v>
      </c>
      <c r="D5" s="213">
        <v>676</v>
      </c>
      <c r="E5" s="212">
        <v>433</v>
      </c>
      <c r="F5" s="211">
        <v>255</v>
      </c>
      <c r="G5" s="210">
        <v>627</v>
      </c>
      <c r="H5" s="210">
        <v>5</v>
      </c>
      <c r="I5" s="210">
        <v>7</v>
      </c>
      <c r="J5" s="210">
        <v>49</v>
      </c>
      <c r="K5" s="209">
        <v>688</v>
      </c>
      <c r="L5" s="193"/>
      <c r="M5" s="173">
        <v>680</v>
      </c>
      <c r="N5" s="174">
        <v>449</v>
      </c>
      <c r="O5" s="175">
        <v>239</v>
      </c>
      <c r="P5" s="116">
        <v>676</v>
      </c>
      <c r="Q5" s="116">
        <v>10</v>
      </c>
      <c r="R5" s="116">
        <v>1</v>
      </c>
      <c r="S5" s="116">
        <v>1</v>
      </c>
      <c r="T5" s="139">
        <v>688</v>
      </c>
      <c r="U5" s="193"/>
      <c r="V5" s="115">
        <v>514</v>
      </c>
      <c r="W5" s="130">
        <v>345</v>
      </c>
      <c r="X5" s="131">
        <v>173</v>
      </c>
      <c r="Y5" s="116">
        <v>512</v>
      </c>
      <c r="Z5" s="116">
        <v>3</v>
      </c>
      <c r="AA5" s="116">
        <v>2</v>
      </c>
      <c r="AB5" s="116">
        <v>1</v>
      </c>
      <c r="AC5" s="110">
        <f t="shared" ref="AC5:AC38" si="0">+Y5+Z5+AA5+AB5</f>
        <v>518</v>
      </c>
      <c r="AD5" s="193"/>
      <c r="AE5" s="115">
        <v>146</v>
      </c>
      <c r="AF5" s="130">
        <v>84</v>
      </c>
      <c r="AG5" s="131">
        <v>62</v>
      </c>
      <c r="AH5" s="116">
        <v>146</v>
      </c>
      <c r="AI5" s="116">
        <v>0</v>
      </c>
      <c r="AJ5" s="116">
        <v>0</v>
      </c>
      <c r="AK5" s="116">
        <v>0</v>
      </c>
      <c r="AL5" s="110">
        <f t="shared" ref="AL5:AL41" si="1">+AH5+AI5+AJ5+AK5</f>
        <v>146</v>
      </c>
      <c r="AM5" s="193"/>
      <c r="AN5" s="115">
        <v>546</v>
      </c>
      <c r="AO5" s="130">
        <v>350</v>
      </c>
      <c r="AP5" s="131">
        <v>196</v>
      </c>
      <c r="AQ5" s="116">
        <v>539</v>
      </c>
      <c r="AR5" s="116">
        <v>0</v>
      </c>
      <c r="AS5" s="116">
        <v>0</v>
      </c>
      <c r="AT5" s="116">
        <v>7</v>
      </c>
      <c r="AU5" s="110">
        <f t="shared" ref="AU5:AU41" si="2">+AQ5+AR5+AS5+AT5</f>
        <v>546</v>
      </c>
      <c r="AV5" s="193"/>
      <c r="AW5" s="116" t="s">
        <v>17</v>
      </c>
      <c r="AX5" s="111">
        <v>563</v>
      </c>
      <c r="AY5" s="130">
        <v>360</v>
      </c>
      <c r="AZ5" s="131">
        <v>204</v>
      </c>
      <c r="BA5" s="112">
        <v>539</v>
      </c>
      <c r="BB5" s="110">
        <v>1</v>
      </c>
      <c r="BC5" s="110">
        <v>0</v>
      </c>
      <c r="BD5" s="110">
        <v>24</v>
      </c>
      <c r="BE5" s="110">
        <f t="shared" ref="BE5:BE10" si="3">SUM(BA5:BD5)</f>
        <v>564</v>
      </c>
      <c r="BF5" s="193"/>
      <c r="BG5" s="111">
        <v>483</v>
      </c>
      <c r="BH5" s="130">
        <v>327</v>
      </c>
      <c r="BI5" s="131">
        <v>156</v>
      </c>
      <c r="BJ5" s="112">
        <v>463</v>
      </c>
      <c r="BK5" s="110">
        <v>0</v>
      </c>
      <c r="BL5" s="110">
        <v>0</v>
      </c>
      <c r="BM5" s="110">
        <v>20</v>
      </c>
      <c r="BN5" s="110">
        <f t="shared" ref="BN5:BN10" si="4">SUM(BJ5:BM5)</f>
        <v>483</v>
      </c>
    </row>
    <row r="6" spans="2:85" s="192" customFormat="1" ht="11.25">
      <c r="B6" s="116" t="s">
        <v>19</v>
      </c>
      <c r="C6" s="133" t="s">
        <v>20</v>
      </c>
      <c r="D6" s="213">
        <v>304</v>
      </c>
      <c r="E6" s="212">
        <v>261</v>
      </c>
      <c r="F6" s="211">
        <v>46</v>
      </c>
      <c r="G6" s="210">
        <v>304</v>
      </c>
      <c r="H6" s="210">
        <v>2</v>
      </c>
      <c r="I6" s="210">
        <v>1</v>
      </c>
      <c r="J6" s="210">
        <v>0</v>
      </c>
      <c r="K6" s="209">
        <v>307</v>
      </c>
      <c r="L6" s="193"/>
      <c r="M6" s="173">
        <v>243</v>
      </c>
      <c r="N6" s="174">
        <v>205</v>
      </c>
      <c r="O6" s="175">
        <v>38</v>
      </c>
      <c r="P6" s="116">
        <v>243</v>
      </c>
      <c r="Q6" s="116">
        <v>0</v>
      </c>
      <c r="R6" s="116">
        <v>0</v>
      </c>
      <c r="S6" s="116">
        <v>0</v>
      </c>
      <c r="T6" s="139">
        <v>243</v>
      </c>
      <c r="U6" s="193"/>
      <c r="V6" s="115">
        <v>213</v>
      </c>
      <c r="W6" s="130">
        <v>181</v>
      </c>
      <c r="X6" s="131">
        <v>32</v>
      </c>
      <c r="Y6" s="116">
        <v>213</v>
      </c>
      <c r="Z6" s="116">
        <v>0</v>
      </c>
      <c r="AA6" s="116">
        <v>0</v>
      </c>
      <c r="AB6" s="116">
        <v>0</v>
      </c>
      <c r="AC6" s="110">
        <f t="shared" si="0"/>
        <v>213</v>
      </c>
      <c r="AD6" s="193"/>
      <c r="AE6" s="115">
        <v>62</v>
      </c>
      <c r="AF6" s="130">
        <v>49</v>
      </c>
      <c r="AG6" s="131">
        <v>13</v>
      </c>
      <c r="AH6" s="116">
        <v>61</v>
      </c>
      <c r="AI6" s="116">
        <v>0</v>
      </c>
      <c r="AJ6" s="116">
        <v>0</v>
      </c>
      <c r="AK6" s="116">
        <v>1</v>
      </c>
      <c r="AL6" s="110">
        <f t="shared" si="1"/>
        <v>62</v>
      </c>
      <c r="AM6" s="193"/>
      <c r="AN6" s="115">
        <v>242</v>
      </c>
      <c r="AO6" s="130">
        <v>176</v>
      </c>
      <c r="AP6" s="131">
        <v>66</v>
      </c>
      <c r="AQ6" s="116">
        <v>238</v>
      </c>
      <c r="AR6" s="116">
        <v>0</v>
      </c>
      <c r="AS6" s="116">
        <v>0</v>
      </c>
      <c r="AT6" s="116">
        <v>4</v>
      </c>
      <c r="AU6" s="110">
        <f t="shared" si="2"/>
        <v>242</v>
      </c>
      <c r="AV6" s="193"/>
      <c r="AW6" s="116" t="s">
        <v>19</v>
      </c>
      <c r="AX6" s="111">
        <v>328</v>
      </c>
      <c r="AY6" s="130">
        <v>258</v>
      </c>
      <c r="AZ6" s="131">
        <v>71</v>
      </c>
      <c r="BA6" s="112">
        <v>288</v>
      </c>
      <c r="BB6" s="110">
        <v>0</v>
      </c>
      <c r="BC6" s="110">
        <v>1</v>
      </c>
      <c r="BD6" s="110">
        <v>40</v>
      </c>
      <c r="BE6" s="110">
        <f t="shared" si="3"/>
        <v>329</v>
      </c>
      <c r="BF6" s="193"/>
      <c r="BG6" s="111">
        <v>301</v>
      </c>
      <c r="BH6" s="130">
        <v>240</v>
      </c>
      <c r="BI6" s="131">
        <v>62</v>
      </c>
      <c r="BJ6" s="112">
        <v>280</v>
      </c>
      <c r="BK6" s="110">
        <v>0</v>
      </c>
      <c r="BL6" s="110">
        <v>1</v>
      </c>
      <c r="BM6" s="110">
        <v>21</v>
      </c>
      <c r="BN6" s="110">
        <f t="shared" si="4"/>
        <v>302</v>
      </c>
    </row>
    <row r="7" spans="2:85" s="192" customFormat="1" ht="11.25">
      <c r="B7" s="132" t="s">
        <v>21</v>
      </c>
      <c r="C7" s="134" t="s">
        <v>18</v>
      </c>
      <c r="D7" s="213">
        <v>326</v>
      </c>
      <c r="E7" s="212">
        <v>176</v>
      </c>
      <c r="F7" s="211">
        <v>150</v>
      </c>
      <c r="G7" s="210">
        <v>317</v>
      </c>
      <c r="H7" s="210">
        <v>0</v>
      </c>
      <c r="I7" s="210">
        <v>0</v>
      </c>
      <c r="J7" s="210">
        <v>9</v>
      </c>
      <c r="K7" s="209">
        <v>326</v>
      </c>
      <c r="L7" s="193"/>
      <c r="M7" s="173">
        <v>356</v>
      </c>
      <c r="N7" s="174">
        <v>209</v>
      </c>
      <c r="O7" s="175">
        <v>148</v>
      </c>
      <c r="P7" s="116">
        <v>346</v>
      </c>
      <c r="Q7" s="116">
        <v>4</v>
      </c>
      <c r="R7" s="116">
        <v>0</v>
      </c>
      <c r="S7" s="116">
        <v>7</v>
      </c>
      <c r="T7" s="139">
        <v>357</v>
      </c>
      <c r="U7" s="193"/>
      <c r="V7" s="115">
        <v>293</v>
      </c>
      <c r="W7" s="130">
        <v>160</v>
      </c>
      <c r="X7" s="131">
        <v>133</v>
      </c>
      <c r="Y7" s="116">
        <v>290</v>
      </c>
      <c r="Z7" s="116">
        <v>1</v>
      </c>
      <c r="AA7" s="116">
        <v>0</v>
      </c>
      <c r="AB7" s="116">
        <v>2</v>
      </c>
      <c r="AC7" s="110">
        <f t="shared" si="0"/>
        <v>293</v>
      </c>
      <c r="AD7" s="193"/>
      <c r="AE7" s="115">
        <v>43</v>
      </c>
      <c r="AF7" s="130">
        <v>28</v>
      </c>
      <c r="AG7" s="131">
        <v>15</v>
      </c>
      <c r="AH7" s="116">
        <v>42</v>
      </c>
      <c r="AI7" s="116">
        <v>0</v>
      </c>
      <c r="AJ7" s="116">
        <v>1</v>
      </c>
      <c r="AK7" s="116">
        <v>0</v>
      </c>
      <c r="AL7" s="110">
        <f t="shared" si="1"/>
        <v>43</v>
      </c>
      <c r="AM7" s="193"/>
      <c r="AN7" s="115">
        <v>216</v>
      </c>
      <c r="AO7" s="130">
        <v>127</v>
      </c>
      <c r="AP7" s="131">
        <v>89</v>
      </c>
      <c r="AQ7" s="116">
        <v>209</v>
      </c>
      <c r="AR7" s="116">
        <v>0</v>
      </c>
      <c r="AS7" s="116">
        <v>0</v>
      </c>
      <c r="AT7" s="116">
        <v>7</v>
      </c>
      <c r="AU7" s="110">
        <f t="shared" si="2"/>
        <v>216</v>
      </c>
      <c r="AV7" s="193"/>
      <c r="AW7" s="132" t="s">
        <v>21</v>
      </c>
      <c r="AX7" s="111">
        <v>261</v>
      </c>
      <c r="AY7" s="130">
        <v>157</v>
      </c>
      <c r="AZ7" s="131">
        <v>104</v>
      </c>
      <c r="BA7" s="112">
        <v>255</v>
      </c>
      <c r="BB7" s="110">
        <v>0</v>
      </c>
      <c r="BC7" s="110">
        <v>0</v>
      </c>
      <c r="BD7" s="110">
        <v>6</v>
      </c>
      <c r="BE7" s="110">
        <f t="shared" si="3"/>
        <v>261</v>
      </c>
      <c r="BF7" s="193"/>
      <c r="BG7" s="111">
        <v>237</v>
      </c>
      <c r="BH7" s="130">
        <v>133</v>
      </c>
      <c r="BI7" s="131">
        <v>104</v>
      </c>
      <c r="BJ7" s="112">
        <v>224</v>
      </c>
      <c r="BK7" s="110">
        <v>0</v>
      </c>
      <c r="BL7" s="110">
        <v>0</v>
      </c>
      <c r="BM7" s="110">
        <v>13</v>
      </c>
      <c r="BN7" s="110">
        <f t="shared" si="4"/>
        <v>237</v>
      </c>
    </row>
    <row r="8" spans="2:85" s="192" customFormat="1" ht="11.25">
      <c r="B8" s="116" t="s">
        <v>22</v>
      </c>
      <c r="C8" s="133" t="s">
        <v>20</v>
      </c>
      <c r="D8" s="213">
        <v>16</v>
      </c>
      <c r="E8" s="212">
        <v>5</v>
      </c>
      <c r="F8" s="211">
        <v>12</v>
      </c>
      <c r="G8" s="210">
        <v>16</v>
      </c>
      <c r="H8" s="210">
        <v>1</v>
      </c>
      <c r="I8" s="210">
        <v>0</v>
      </c>
      <c r="J8" s="210">
        <v>0</v>
      </c>
      <c r="K8" s="209">
        <v>17</v>
      </c>
      <c r="L8" s="193"/>
      <c r="M8" s="173">
        <v>15</v>
      </c>
      <c r="N8" s="174">
        <v>6</v>
      </c>
      <c r="O8" s="175">
        <v>9</v>
      </c>
      <c r="P8" s="116">
        <v>15</v>
      </c>
      <c r="Q8" s="116">
        <v>0</v>
      </c>
      <c r="R8" s="116">
        <v>0</v>
      </c>
      <c r="S8" s="116">
        <v>0</v>
      </c>
      <c r="T8" s="139">
        <v>15</v>
      </c>
      <c r="U8" s="193"/>
      <c r="V8" s="115">
        <v>9</v>
      </c>
      <c r="W8" s="130">
        <v>3</v>
      </c>
      <c r="X8" s="131">
        <v>6</v>
      </c>
      <c r="Y8" s="116">
        <v>9</v>
      </c>
      <c r="Z8" s="116">
        <v>0</v>
      </c>
      <c r="AA8" s="116">
        <v>0</v>
      </c>
      <c r="AB8" s="116">
        <v>0</v>
      </c>
      <c r="AC8" s="110">
        <f t="shared" si="0"/>
        <v>9</v>
      </c>
      <c r="AD8" s="193"/>
      <c r="AE8" s="115">
        <v>2</v>
      </c>
      <c r="AF8" s="130">
        <v>1</v>
      </c>
      <c r="AG8" s="131">
        <v>1</v>
      </c>
      <c r="AH8" s="116">
        <v>2</v>
      </c>
      <c r="AI8" s="116">
        <v>0</v>
      </c>
      <c r="AJ8" s="116">
        <v>0</v>
      </c>
      <c r="AK8" s="116">
        <v>0</v>
      </c>
      <c r="AL8" s="110">
        <f t="shared" si="1"/>
        <v>2</v>
      </c>
      <c r="AM8" s="193"/>
      <c r="AN8" s="115">
        <v>10</v>
      </c>
      <c r="AO8" s="130">
        <v>6</v>
      </c>
      <c r="AP8" s="131">
        <v>4</v>
      </c>
      <c r="AQ8" s="116">
        <v>10</v>
      </c>
      <c r="AR8" s="116">
        <v>0</v>
      </c>
      <c r="AS8" s="116">
        <v>0</v>
      </c>
      <c r="AT8" s="116">
        <v>0</v>
      </c>
      <c r="AU8" s="110">
        <f t="shared" si="2"/>
        <v>10</v>
      </c>
      <c r="AV8" s="193"/>
      <c r="AW8" s="116" t="s">
        <v>22</v>
      </c>
      <c r="AX8" s="111">
        <v>21</v>
      </c>
      <c r="AY8" s="130">
        <v>11</v>
      </c>
      <c r="AZ8" s="131">
        <v>10</v>
      </c>
      <c r="BA8" s="112">
        <v>20</v>
      </c>
      <c r="BB8" s="110">
        <v>0</v>
      </c>
      <c r="BC8" s="110">
        <v>0</v>
      </c>
      <c r="BD8" s="110">
        <v>1</v>
      </c>
      <c r="BE8" s="110">
        <f t="shared" si="3"/>
        <v>21</v>
      </c>
      <c r="BF8" s="193"/>
      <c r="BG8" s="111">
        <v>16</v>
      </c>
      <c r="BH8" s="130">
        <v>10</v>
      </c>
      <c r="BI8" s="131">
        <v>6</v>
      </c>
      <c r="BJ8" s="112">
        <v>14</v>
      </c>
      <c r="BK8" s="110">
        <v>0</v>
      </c>
      <c r="BL8" s="110">
        <v>0</v>
      </c>
      <c r="BM8" s="110">
        <v>2</v>
      </c>
      <c r="BN8" s="110">
        <f t="shared" si="4"/>
        <v>16</v>
      </c>
    </row>
    <row r="9" spans="2:85" s="192" customFormat="1" ht="11.25">
      <c r="B9" s="132" t="s">
        <v>23</v>
      </c>
      <c r="C9" s="133" t="s">
        <v>20</v>
      </c>
      <c r="D9" s="213">
        <v>183</v>
      </c>
      <c r="E9" s="212">
        <v>166</v>
      </c>
      <c r="F9" s="211">
        <v>17</v>
      </c>
      <c r="G9" s="210">
        <v>179</v>
      </c>
      <c r="H9" s="210">
        <v>0</v>
      </c>
      <c r="I9" s="210">
        <v>0</v>
      </c>
      <c r="J9" s="210">
        <v>4</v>
      </c>
      <c r="K9" s="209">
        <v>183</v>
      </c>
      <c r="L9" s="193"/>
      <c r="M9" s="173">
        <v>180</v>
      </c>
      <c r="N9" s="174">
        <v>160</v>
      </c>
      <c r="O9" s="175">
        <v>20</v>
      </c>
      <c r="P9" s="116">
        <v>178</v>
      </c>
      <c r="Q9" s="116">
        <v>0</v>
      </c>
      <c r="R9" s="116">
        <v>0</v>
      </c>
      <c r="S9" s="116">
        <v>2</v>
      </c>
      <c r="T9" s="139">
        <v>180</v>
      </c>
      <c r="U9" s="193"/>
      <c r="V9" s="115">
        <v>135</v>
      </c>
      <c r="W9" s="130">
        <v>118</v>
      </c>
      <c r="X9" s="131">
        <v>18</v>
      </c>
      <c r="Y9" s="116">
        <v>135</v>
      </c>
      <c r="Z9" s="116">
        <v>0</v>
      </c>
      <c r="AA9" s="116">
        <v>1</v>
      </c>
      <c r="AB9" s="116">
        <v>0</v>
      </c>
      <c r="AC9" s="110">
        <f t="shared" si="0"/>
        <v>136</v>
      </c>
      <c r="AD9" s="193"/>
      <c r="AE9" s="115">
        <v>39</v>
      </c>
      <c r="AF9" s="130">
        <v>34</v>
      </c>
      <c r="AG9" s="131">
        <v>5</v>
      </c>
      <c r="AH9" s="116">
        <v>39</v>
      </c>
      <c r="AI9" s="116">
        <v>0</v>
      </c>
      <c r="AJ9" s="116">
        <v>0</v>
      </c>
      <c r="AK9" s="116">
        <v>0</v>
      </c>
      <c r="AL9" s="110">
        <f t="shared" si="1"/>
        <v>39</v>
      </c>
      <c r="AM9" s="193"/>
      <c r="AN9" s="115">
        <v>161</v>
      </c>
      <c r="AO9" s="130">
        <v>124</v>
      </c>
      <c r="AP9" s="131">
        <v>37</v>
      </c>
      <c r="AQ9" s="116">
        <v>160</v>
      </c>
      <c r="AR9" s="116">
        <v>0</v>
      </c>
      <c r="AS9" s="116">
        <v>0</v>
      </c>
      <c r="AT9" s="116">
        <v>1</v>
      </c>
      <c r="AU9" s="110">
        <f t="shared" si="2"/>
        <v>161</v>
      </c>
      <c r="AV9" s="193"/>
      <c r="AW9" s="132" t="s">
        <v>23</v>
      </c>
      <c r="AX9" s="111">
        <v>184</v>
      </c>
      <c r="AY9" s="130">
        <v>151</v>
      </c>
      <c r="AZ9" s="131">
        <v>33</v>
      </c>
      <c r="BA9" s="112">
        <v>154</v>
      </c>
      <c r="BB9" s="110">
        <v>0</v>
      </c>
      <c r="BC9" s="110">
        <v>0</v>
      </c>
      <c r="BD9" s="110">
        <v>30</v>
      </c>
      <c r="BE9" s="110">
        <f t="shared" si="3"/>
        <v>184</v>
      </c>
      <c r="BF9" s="193"/>
      <c r="BG9" s="111">
        <v>162</v>
      </c>
      <c r="BH9" s="130">
        <v>135</v>
      </c>
      <c r="BI9" s="131">
        <v>27</v>
      </c>
      <c r="BJ9" s="112">
        <v>134</v>
      </c>
      <c r="BK9" s="110">
        <v>0</v>
      </c>
      <c r="BL9" s="110">
        <v>0</v>
      </c>
      <c r="BM9" s="110">
        <v>28</v>
      </c>
      <c r="BN9" s="110">
        <f t="shared" si="4"/>
        <v>162</v>
      </c>
    </row>
    <row r="10" spans="2:85" s="192" customFormat="1" ht="11.25">
      <c r="B10" s="132" t="s">
        <v>24</v>
      </c>
      <c r="C10" s="134" t="s">
        <v>18</v>
      </c>
      <c r="D10" s="213">
        <v>614</v>
      </c>
      <c r="E10" s="212">
        <v>444</v>
      </c>
      <c r="F10" s="211">
        <v>176</v>
      </c>
      <c r="G10" s="210">
        <v>554</v>
      </c>
      <c r="H10" s="210">
        <v>50</v>
      </c>
      <c r="I10" s="210">
        <v>1</v>
      </c>
      <c r="J10" s="210">
        <v>15</v>
      </c>
      <c r="K10" s="209">
        <v>620</v>
      </c>
      <c r="L10" s="193"/>
      <c r="M10" s="173">
        <v>734</v>
      </c>
      <c r="N10" s="174">
        <v>514</v>
      </c>
      <c r="O10" s="175">
        <v>225</v>
      </c>
      <c r="P10" s="116">
        <v>673</v>
      </c>
      <c r="Q10" s="116">
        <v>57</v>
      </c>
      <c r="R10" s="116">
        <v>0</v>
      </c>
      <c r="S10" s="116">
        <v>9</v>
      </c>
      <c r="T10" s="139">
        <v>739</v>
      </c>
      <c r="U10" s="193"/>
      <c r="V10" s="115">
        <v>661</v>
      </c>
      <c r="W10" s="130">
        <v>445</v>
      </c>
      <c r="X10" s="131">
        <v>221</v>
      </c>
      <c r="Y10" s="116">
        <v>593</v>
      </c>
      <c r="Z10" s="116">
        <v>57</v>
      </c>
      <c r="AA10" s="116">
        <v>3</v>
      </c>
      <c r="AB10" s="116">
        <v>13</v>
      </c>
      <c r="AC10" s="110">
        <f t="shared" si="0"/>
        <v>666</v>
      </c>
      <c r="AD10" s="193"/>
      <c r="AE10" s="115">
        <v>233</v>
      </c>
      <c r="AF10" s="130">
        <v>161</v>
      </c>
      <c r="AG10" s="131">
        <v>72</v>
      </c>
      <c r="AH10" s="116">
        <v>183</v>
      </c>
      <c r="AI10" s="116">
        <v>45</v>
      </c>
      <c r="AJ10" s="116">
        <v>3</v>
      </c>
      <c r="AK10" s="116">
        <v>2</v>
      </c>
      <c r="AL10" s="110">
        <f t="shared" si="1"/>
        <v>233</v>
      </c>
      <c r="AM10" s="193"/>
      <c r="AN10" s="115">
        <v>671</v>
      </c>
      <c r="AO10" s="130">
        <v>469</v>
      </c>
      <c r="AP10" s="131">
        <v>204</v>
      </c>
      <c r="AQ10" s="116">
        <v>662</v>
      </c>
      <c r="AR10" s="116">
        <v>2</v>
      </c>
      <c r="AS10" s="116">
        <v>0</v>
      </c>
      <c r="AT10" s="116">
        <v>9</v>
      </c>
      <c r="AU10" s="110">
        <f t="shared" si="2"/>
        <v>673</v>
      </c>
      <c r="AV10" s="193"/>
      <c r="AW10" s="132" t="s">
        <v>24</v>
      </c>
      <c r="AX10" s="111">
        <v>776</v>
      </c>
      <c r="AY10" s="130">
        <v>523</v>
      </c>
      <c r="AZ10" s="131">
        <v>254</v>
      </c>
      <c r="BA10" s="112">
        <v>680</v>
      </c>
      <c r="BB10" s="110">
        <v>0</v>
      </c>
      <c r="BC10" s="110">
        <v>1</v>
      </c>
      <c r="BD10" s="110">
        <v>96</v>
      </c>
      <c r="BE10" s="110">
        <f t="shared" si="3"/>
        <v>777</v>
      </c>
      <c r="BF10" s="193"/>
      <c r="BG10" s="111">
        <v>872</v>
      </c>
      <c r="BH10" s="130">
        <v>580</v>
      </c>
      <c r="BI10" s="131">
        <v>292</v>
      </c>
      <c r="BJ10" s="112">
        <v>698</v>
      </c>
      <c r="BK10" s="110">
        <v>0</v>
      </c>
      <c r="BL10" s="110">
        <v>0</v>
      </c>
      <c r="BM10" s="110">
        <v>174</v>
      </c>
      <c r="BN10" s="110">
        <f t="shared" si="4"/>
        <v>872</v>
      </c>
    </row>
    <row r="11" spans="2:85" s="192" customFormat="1" ht="11.25">
      <c r="B11" s="132" t="s">
        <v>25</v>
      </c>
      <c r="C11" s="133" t="s">
        <v>20</v>
      </c>
      <c r="D11" s="213">
        <v>154</v>
      </c>
      <c r="E11" s="212">
        <v>84</v>
      </c>
      <c r="F11" s="211">
        <v>70</v>
      </c>
      <c r="G11" s="210">
        <v>154</v>
      </c>
      <c r="H11" s="210">
        <v>0</v>
      </c>
      <c r="I11" s="210">
        <v>0</v>
      </c>
      <c r="J11" s="210">
        <v>0</v>
      </c>
      <c r="K11" s="209">
        <v>154</v>
      </c>
      <c r="L11" s="193"/>
      <c r="M11" s="173">
        <v>123</v>
      </c>
      <c r="N11" s="174">
        <v>63</v>
      </c>
      <c r="O11" s="175">
        <v>60</v>
      </c>
      <c r="P11" s="116">
        <v>121</v>
      </c>
      <c r="Q11" s="116">
        <v>0</v>
      </c>
      <c r="R11" s="116">
        <v>0</v>
      </c>
      <c r="S11" s="116">
        <v>2</v>
      </c>
      <c r="T11" s="139">
        <v>123</v>
      </c>
      <c r="U11" s="193"/>
      <c r="V11" s="115">
        <v>117</v>
      </c>
      <c r="W11" s="130">
        <v>57</v>
      </c>
      <c r="X11" s="131">
        <v>60</v>
      </c>
      <c r="Y11" s="116">
        <v>117</v>
      </c>
      <c r="Z11" s="116">
        <v>0</v>
      </c>
      <c r="AA11" s="116">
        <v>0</v>
      </c>
      <c r="AB11" s="116">
        <v>0</v>
      </c>
      <c r="AC11" s="110">
        <f t="shared" si="0"/>
        <v>117</v>
      </c>
      <c r="AD11" s="193"/>
      <c r="AE11" s="115">
        <v>3</v>
      </c>
      <c r="AF11" s="130">
        <v>2</v>
      </c>
      <c r="AG11" s="131">
        <v>1</v>
      </c>
      <c r="AH11" s="116">
        <v>2</v>
      </c>
      <c r="AI11" s="116">
        <v>1</v>
      </c>
      <c r="AJ11" s="116">
        <v>0</v>
      </c>
      <c r="AK11" s="116">
        <v>0</v>
      </c>
      <c r="AL11" s="110">
        <f t="shared" si="1"/>
        <v>3</v>
      </c>
      <c r="AM11" s="193"/>
      <c r="AN11" s="113"/>
      <c r="AO11" s="113"/>
      <c r="AP11" s="113"/>
      <c r="AQ11" s="113"/>
      <c r="AR11" s="113"/>
      <c r="AS11" s="113"/>
      <c r="AT11" s="113"/>
      <c r="AU11" s="110">
        <f t="shared" si="2"/>
        <v>0</v>
      </c>
      <c r="AV11" s="193"/>
      <c r="AW11" s="132" t="s">
        <v>25</v>
      </c>
      <c r="AX11" s="113"/>
      <c r="AY11" s="113"/>
      <c r="AZ11" s="113"/>
      <c r="BA11" s="113"/>
      <c r="BB11" s="113"/>
      <c r="BC11" s="113"/>
      <c r="BD11" s="113"/>
      <c r="BE11" s="110">
        <f>+BA11+BB11+BC11+BD11</f>
        <v>0</v>
      </c>
      <c r="BF11" s="193"/>
      <c r="BG11" s="113"/>
      <c r="BH11" s="113"/>
      <c r="BI11" s="113"/>
      <c r="BJ11" s="113"/>
      <c r="BK11" s="113"/>
      <c r="BL11" s="113"/>
      <c r="BM11" s="113"/>
      <c r="BN11" s="110">
        <f>+BJ11+BK11+BL11+BM11</f>
        <v>0</v>
      </c>
    </row>
    <row r="12" spans="2:85" s="192" customFormat="1" ht="11.25">
      <c r="B12" s="132" t="s">
        <v>26</v>
      </c>
      <c r="C12" s="134" t="s">
        <v>18</v>
      </c>
      <c r="D12" s="213">
        <v>686</v>
      </c>
      <c r="E12" s="212">
        <v>370</v>
      </c>
      <c r="F12" s="211">
        <v>336</v>
      </c>
      <c r="G12" s="210">
        <v>677</v>
      </c>
      <c r="H12" s="210">
        <v>26</v>
      </c>
      <c r="I12" s="210">
        <v>2</v>
      </c>
      <c r="J12" s="210">
        <v>1</v>
      </c>
      <c r="K12" s="209">
        <v>706</v>
      </c>
      <c r="L12" s="193"/>
      <c r="M12" s="173">
        <v>715</v>
      </c>
      <c r="N12" s="174">
        <v>369</v>
      </c>
      <c r="O12" s="175">
        <v>355</v>
      </c>
      <c r="P12" s="116">
        <v>690</v>
      </c>
      <c r="Q12" s="116">
        <v>23</v>
      </c>
      <c r="R12" s="116">
        <v>2</v>
      </c>
      <c r="S12" s="116">
        <v>9</v>
      </c>
      <c r="T12" s="139">
        <v>724</v>
      </c>
      <c r="U12" s="193"/>
      <c r="V12" s="115">
        <v>524</v>
      </c>
      <c r="W12" s="130">
        <v>274</v>
      </c>
      <c r="X12" s="131">
        <v>262</v>
      </c>
      <c r="Y12" s="116">
        <v>500</v>
      </c>
      <c r="Z12" s="116">
        <v>30</v>
      </c>
      <c r="AA12" s="116">
        <v>1</v>
      </c>
      <c r="AB12" s="116">
        <v>5</v>
      </c>
      <c r="AC12" s="110">
        <f t="shared" si="0"/>
        <v>536</v>
      </c>
      <c r="AD12" s="193"/>
      <c r="AE12" s="115">
        <v>27</v>
      </c>
      <c r="AF12" s="130">
        <v>19</v>
      </c>
      <c r="AG12" s="131">
        <v>8</v>
      </c>
      <c r="AH12" s="116">
        <v>4</v>
      </c>
      <c r="AI12" s="116">
        <v>21</v>
      </c>
      <c r="AJ12" s="116">
        <v>2</v>
      </c>
      <c r="AK12" s="116">
        <v>0</v>
      </c>
      <c r="AL12" s="110">
        <f t="shared" si="1"/>
        <v>27</v>
      </c>
      <c r="AM12" s="193"/>
      <c r="AN12" s="115">
        <v>788</v>
      </c>
      <c r="AO12" s="130">
        <v>431</v>
      </c>
      <c r="AP12" s="131">
        <v>366</v>
      </c>
      <c r="AQ12" s="116">
        <v>787</v>
      </c>
      <c r="AR12" s="116">
        <v>9</v>
      </c>
      <c r="AS12" s="116">
        <v>0</v>
      </c>
      <c r="AT12" s="116">
        <v>1</v>
      </c>
      <c r="AU12" s="110">
        <f t="shared" si="2"/>
        <v>797</v>
      </c>
      <c r="AV12" s="193"/>
      <c r="AW12" s="132" t="s">
        <v>26</v>
      </c>
      <c r="AX12" s="111">
        <v>909</v>
      </c>
      <c r="AY12" s="130">
        <v>472</v>
      </c>
      <c r="AZ12" s="131">
        <v>438</v>
      </c>
      <c r="BA12" s="112">
        <v>908</v>
      </c>
      <c r="BB12" s="110">
        <v>1</v>
      </c>
      <c r="BC12" s="110">
        <v>1</v>
      </c>
      <c r="BD12" s="110">
        <v>0</v>
      </c>
      <c r="BE12" s="110">
        <f>SUM(BA12:BD12)</f>
        <v>910</v>
      </c>
      <c r="BF12" s="193"/>
      <c r="BG12" s="111">
        <v>877</v>
      </c>
      <c r="BH12" s="130">
        <v>465</v>
      </c>
      <c r="BI12" s="131">
        <v>414</v>
      </c>
      <c r="BJ12" s="112">
        <v>877</v>
      </c>
      <c r="BK12" s="110">
        <v>2</v>
      </c>
      <c r="BL12" s="110">
        <v>0</v>
      </c>
      <c r="BM12" s="110">
        <v>0</v>
      </c>
      <c r="BN12" s="110">
        <f>SUM(BJ12:BM12)</f>
        <v>879</v>
      </c>
    </row>
    <row r="13" spans="2:85" s="192" customFormat="1" ht="11.25">
      <c r="B13" s="132" t="s">
        <v>27</v>
      </c>
      <c r="C13" s="133" t="s">
        <v>20</v>
      </c>
      <c r="D13" s="213">
        <v>667</v>
      </c>
      <c r="E13" s="212">
        <v>363</v>
      </c>
      <c r="F13" s="211">
        <v>307</v>
      </c>
      <c r="G13" s="210">
        <v>584</v>
      </c>
      <c r="H13" s="210">
        <v>17</v>
      </c>
      <c r="I13" s="210">
        <v>2</v>
      </c>
      <c r="J13" s="210">
        <v>67</v>
      </c>
      <c r="K13" s="209">
        <v>670</v>
      </c>
      <c r="L13" s="193"/>
      <c r="M13" s="173">
        <v>588</v>
      </c>
      <c r="N13" s="174">
        <v>339</v>
      </c>
      <c r="O13" s="175">
        <v>253</v>
      </c>
      <c r="P13" s="116">
        <v>565</v>
      </c>
      <c r="Q13" s="116">
        <v>18</v>
      </c>
      <c r="R13" s="116">
        <v>1</v>
      </c>
      <c r="S13" s="116">
        <v>8</v>
      </c>
      <c r="T13" s="139">
        <v>592</v>
      </c>
      <c r="U13" s="193"/>
      <c r="V13" s="115">
        <v>480</v>
      </c>
      <c r="W13" s="130">
        <v>293</v>
      </c>
      <c r="X13" s="131">
        <v>189</v>
      </c>
      <c r="Y13" s="116">
        <v>458</v>
      </c>
      <c r="Z13" s="116">
        <v>17</v>
      </c>
      <c r="AA13" s="116">
        <v>0</v>
      </c>
      <c r="AB13" s="116">
        <v>7</v>
      </c>
      <c r="AC13" s="110">
        <f t="shared" si="0"/>
        <v>482</v>
      </c>
      <c r="AD13" s="193"/>
      <c r="AE13" s="115">
        <v>26</v>
      </c>
      <c r="AF13" s="130">
        <v>15</v>
      </c>
      <c r="AG13" s="131">
        <v>11</v>
      </c>
      <c r="AH13" s="116">
        <v>0</v>
      </c>
      <c r="AI13" s="116">
        <v>19</v>
      </c>
      <c r="AJ13" s="116">
        <v>7</v>
      </c>
      <c r="AK13" s="116">
        <v>0</v>
      </c>
      <c r="AL13" s="110">
        <f t="shared" si="1"/>
        <v>26</v>
      </c>
      <c r="AM13" s="193"/>
      <c r="AN13" s="115">
        <v>527</v>
      </c>
      <c r="AO13" s="130">
        <v>309</v>
      </c>
      <c r="AP13" s="131">
        <v>220</v>
      </c>
      <c r="AQ13" s="116">
        <v>526</v>
      </c>
      <c r="AR13" s="116">
        <v>3</v>
      </c>
      <c r="AS13" s="116">
        <v>0</v>
      </c>
      <c r="AT13" s="116">
        <v>0</v>
      </c>
      <c r="AU13" s="110">
        <f t="shared" si="2"/>
        <v>529</v>
      </c>
      <c r="AV13" s="193"/>
      <c r="AW13" s="132" t="s">
        <v>27</v>
      </c>
      <c r="AX13" s="111">
        <v>582</v>
      </c>
      <c r="AY13" s="130">
        <v>329</v>
      </c>
      <c r="AZ13" s="131">
        <v>255</v>
      </c>
      <c r="BA13" s="112">
        <v>574</v>
      </c>
      <c r="BB13" s="110">
        <v>9</v>
      </c>
      <c r="BC13" s="110">
        <v>1</v>
      </c>
      <c r="BD13" s="110">
        <v>0</v>
      </c>
      <c r="BE13" s="110">
        <f>SUM(BA13:BD13)</f>
        <v>584</v>
      </c>
      <c r="BF13" s="193"/>
      <c r="BG13" s="111">
        <v>651</v>
      </c>
      <c r="BH13" s="130">
        <v>358</v>
      </c>
      <c r="BI13" s="131">
        <v>296</v>
      </c>
      <c r="BJ13" s="112">
        <v>630</v>
      </c>
      <c r="BK13" s="110">
        <v>0</v>
      </c>
      <c r="BL13" s="110">
        <v>3</v>
      </c>
      <c r="BM13" s="110">
        <v>21</v>
      </c>
      <c r="BN13" s="110">
        <f>SUM(BJ13:BM13)</f>
        <v>654</v>
      </c>
    </row>
    <row r="14" spans="2:85" s="192" customFormat="1" ht="11.25">
      <c r="B14" s="116" t="s">
        <v>28</v>
      </c>
      <c r="C14" s="133" t="s">
        <v>20</v>
      </c>
      <c r="D14" s="213">
        <v>258</v>
      </c>
      <c r="E14" s="212">
        <v>131</v>
      </c>
      <c r="F14" s="211">
        <v>149</v>
      </c>
      <c r="G14" s="210">
        <v>257</v>
      </c>
      <c r="H14" s="210">
        <v>23</v>
      </c>
      <c r="I14" s="210">
        <v>0</v>
      </c>
      <c r="J14" s="210">
        <v>0</v>
      </c>
      <c r="K14" s="209">
        <v>280</v>
      </c>
      <c r="L14" s="193"/>
      <c r="M14" s="173">
        <v>234</v>
      </c>
      <c r="N14" s="174">
        <v>113</v>
      </c>
      <c r="O14" s="175">
        <v>135</v>
      </c>
      <c r="P14" s="116">
        <v>224</v>
      </c>
      <c r="Q14" s="116">
        <v>24</v>
      </c>
      <c r="R14" s="116">
        <v>0</v>
      </c>
      <c r="S14" s="116">
        <v>0</v>
      </c>
      <c r="T14" s="139">
        <v>248</v>
      </c>
      <c r="U14" s="193"/>
      <c r="V14" s="115">
        <v>210</v>
      </c>
      <c r="W14" s="130">
        <v>90</v>
      </c>
      <c r="X14" s="131">
        <v>120</v>
      </c>
      <c r="Y14" s="116">
        <v>210</v>
      </c>
      <c r="Z14" s="116">
        <v>0</v>
      </c>
      <c r="AA14" s="116">
        <v>0</v>
      </c>
      <c r="AB14" s="116">
        <v>0</v>
      </c>
      <c r="AC14" s="110">
        <f t="shared" si="0"/>
        <v>210</v>
      </c>
      <c r="AD14" s="193"/>
      <c r="AE14" s="113"/>
      <c r="AF14" s="117"/>
      <c r="AG14" s="117"/>
      <c r="AH14" s="117"/>
      <c r="AI14" s="117"/>
      <c r="AJ14" s="117"/>
      <c r="AK14" s="117"/>
      <c r="AL14" s="110">
        <f t="shared" si="1"/>
        <v>0</v>
      </c>
      <c r="AM14" s="193"/>
      <c r="AN14" s="115">
        <v>189</v>
      </c>
      <c r="AO14" s="130">
        <v>96</v>
      </c>
      <c r="AP14" s="131">
        <v>97</v>
      </c>
      <c r="AQ14" s="116">
        <v>189</v>
      </c>
      <c r="AR14" s="116">
        <v>3</v>
      </c>
      <c r="AS14" s="116">
        <v>1</v>
      </c>
      <c r="AT14" s="116">
        <v>0</v>
      </c>
      <c r="AU14" s="110">
        <f t="shared" si="2"/>
        <v>193</v>
      </c>
      <c r="AV14" s="193"/>
      <c r="AW14" s="116" t="s">
        <v>28</v>
      </c>
      <c r="AX14" s="114">
        <v>204</v>
      </c>
      <c r="AY14" s="130">
        <v>113</v>
      </c>
      <c r="AZ14" s="131">
        <v>100</v>
      </c>
      <c r="BA14" s="110">
        <v>204</v>
      </c>
      <c r="BB14" s="110">
        <v>9</v>
      </c>
      <c r="BC14" s="110">
        <v>0</v>
      </c>
      <c r="BD14" s="110">
        <v>0</v>
      </c>
      <c r="BE14" s="110">
        <f>SUM(BA14:BD14)</f>
        <v>213</v>
      </c>
      <c r="BF14" s="193"/>
      <c r="BG14" s="114">
        <v>146</v>
      </c>
      <c r="BH14" s="130">
        <v>83</v>
      </c>
      <c r="BI14" s="131">
        <v>63</v>
      </c>
      <c r="BJ14" s="110">
        <v>146</v>
      </c>
      <c r="BK14" s="110">
        <v>0</v>
      </c>
      <c r="BL14" s="110">
        <v>0</v>
      </c>
      <c r="BM14" s="110">
        <v>0</v>
      </c>
      <c r="BN14" s="110">
        <f>SUM(BJ14:BM14)</f>
        <v>146</v>
      </c>
    </row>
    <row r="15" spans="2:85" s="192" customFormat="1" ht="11.25">
      <c r="B15" s="132" t="s">
        <v>29</v>
      </c>
      <c r="C15" s="133" t="s">
        <v>20</v>
      </c>
      <c r="D15" s="213">
        <v>318</v>
      </c>
      <c r="E15" s="212">
        <v>164</v>
      </c>
      <c r="F15" s="211">
        <v>168</v>
      </c>
      <c r="G15" s="210">
        <v>298</v>
      </c>
      <c r="H15" s="210">
        <v>15</v>
      </c>
      <c r="I15" s="210">
        <v>0</v>
      </c>
      <c r="J15" s="210">
        <v>19</v>
      </c>
      <c r="K15" s="209">
        <v>332</v>
      </c>
      <c r="L15" s="193"/>
      <c r="M15" s="173">
        <v>313</v>
      </c>
      <c r="N15" s="174">
        <v>145</v>
      </c>
      <c r="O15" s="175">
        <v>177</v>
      </c>
      <c r="P15" s="116">
        <v>307</v>
      </c>
      <c r="Q15" s="116">
        <v>15</v>
      </c>
      <c r="R15" s="116">
        <v>0</v>
      </c>
      <c r="S15" s="116">
        <v>0</v>
      </c>
      <c r="T15" s="139">
        <v>322</v>
      </c>
      <c r="U15" s="193"/>
      <c r="V15" s="115">
        <v>281</v>
      </c>
      <c r="W15" s="130">
        <v>138</v>
      </c>
      <c r="X15" s="131">
        <v>166</v>
      </c>
      <c r="Y15" s="116">
        <v>278</v>
      </c>
      <c r="Z15" s="116">
        <v>25</v>
      </c>
      <c r="AA15" s="116">
        <v>0</v>
      </c>
      <c r="AB15" s="116">
        <v>1</v>
      </c>
      <c r="AC15" s="110">
        <f t="shared" si="0"/>
        <v>304</v>
      </c>
      <c r="AD15" s="193"/>
      <c r="AE15" s="115">
        <v>147</v>
      </c>
      <c r="AF15" s="130">
        <v>69</v>
      </c>
      <c r="AG15" s="131">
        <v>84</v>
      </c>
      <c r="AH15" s="116">
        <v>127</v>
      </c>
      <c r="AI15" s="116">
        <v>8</v>
      </c>
      <c r="AJ15" s="116">
        <v>3</v>
      </c>
      <c r="AK15" s="116">
        <v>15</v>
      </c>
      <c r="AL15" s="110">
        <f t="shared" si="1"/>
        <v>153</v>
      </c>
      <c r="AM15" s="193"/>
      <c r="AN15" s="115">
        <v>334</v>
      </c>
      <c r="AO15" s="130">
        <v>134</v>
      </c>
      <c r="AP15" s="131">
        <v>210</v>
      </c>
      <c r="AQ15" s="116">
        <v>334</v>
      </c>
      <c r="AR15" s="116">
        <v>10</v>
      </c>
      <c r="AS15" s="116">
        <v>0</v>
      </c>
      <c r="AT15" s="116">
        <v>0</v>
      </c>
      <c r="AU15" s="110">
        <f t="shared" si="2"/>
        <v>344</v>
      </c>
      <c r="AV15" s="193"/>
      <c r="AW15" s="132" t="s">
        <v>29</v>
      </c>
      <c r="AX15" s="114">
        <v>302</v>
      </c>
      <c r="AY15" s="130">
        <v>120</v>
      </c>
      <c r="AZ15" s="131">
        <v>196</v>
      </c>
      <c r="BA15" s="110">
        <v>302</v>
      </c>
      <c r="BB15" s="110">
        <v>14</v>
      </c>
      <c r="BC15" s="110">
        <v>0</v>
      </c>
      <c r="BD15" s="110">
        <v>0</v>
      </c>
      <c r="BE15" s="110">
        <f>SUM(BA15:BD15)</f>
        <v>316</v>
      </c>
      <c r="BF15" s="193"/>
      <c r="BG15" s="114">
        <v>259</v>
      </c>
      <c r="BH15" s="130">
        <v>95</v>
      </c>
      <c r="BI15" s="131">
        <v>175</v>
      </c>
      <c r="BJ15" s="110">
        <v>257</v>
      </c>
      <c r="BK15" s="110">
        <v>12</v>
      </c>
      <c r="BL15" s="110">
        <v>1</v>
      </c>
      <c r="BM15" s="110">
        <v>0</v>
      </c>
      <c r="BN15" s="110">
        <f>SUM(BJ15:BM15)</f>
        <v>270</v>
      </c>
    </row>
    <row r="16" spans="2:85" s="192" customFormat="1" ht="11.25">
      <c r="B16" s="132" t="s">
        <v>30</v>
      </c>
      <c r="C16" s="134" t="s">
        <v>18</v>
      </c>
      <c r="D16" s="213">
        <v>38</v>
      </c>
      <c r="E16" s="212">
        <v>36</v>
      </c>
      <c r="F16" s="211">
        <v>4</v>
      </c>
      <c r="G16" s="210">
        <v>36</v>
      </c>
      <c r="H16" s="210">
        <v>4</v>
      </c>
      <c r="I16" s="210">
        <v>0</v>
      </c>
      <c r="J16" s="210">
        <v>0</v>
      </c>
      <c r="K16" s="209">
        <v>40</v>
      </c>
      <c r="L16" s="193"/>
      <c r="M16" s="173">
        <v>47</v>
      </c>
      <c r="N16" s="174">
        <v>48</v>
      </c>
      <c r="O16" s="175">
        <v>3</v>
      </c>
      <c r="P16" s="116">
        <v>45</v>
      </c>
      <c r="Q16" s="116">
        <v>6</v>
      </c>
      <c r="R16" s="116">
        <v>0</v>
      </c>
      <c r="S16" s="116">
        <v>0</v>
      </c>
      <c r="T16" s="139">
        <v>51</v>
      </c>
      <c r="U16" s="193"/>
      <c r="V16" s="115">
        <v>39</v>
      </c>
      <c r="W16" s="130">
        <v>37</v>
      </c>
      <c r="X16" s="131">
        <v>3</v>
      </c>
      <c r="Y16" s="116">
        <v>38</v>
      </c>
      <c r="Z16" s="116">
        <v>2</v>
      </c>
      <c r="AA16" s="116">
        <v>0</v>
      </c>
      <c r="AB16" s="116">
        <v>0</v>
      </c>
      <c r="AC16" s="110">
        <f t="shared" si="0"/>
        <v>40</v>
      </c>
      <c r="AD16" s="193"/>
      <c r="AE16" s="115">
        <v>3</v>
      </c>
      <c r="AF16" s="130">
        <v>1</v>
      </c>
      <c r="AG16" s="131">
        <v>2</v>
      </c>
      <c r="AH16" s="116">
        <v>0</v>
      </c>
      <c r="AI16" s="116">
        <v>3</v>
      </c>
      <c r="AJ16" s="116">
        <v>0</v>
      </c>
      <c r="AK16" s="116">
        <v>0</v>
      </c>
      <c r="AL16" s="110">
        <f t="shared" si="1"/>
        <v>3</v>
      </c>
      <c r="AM16" s="193"/>
      <c r="AN16" s="115">
        <v>30</v>
      </c>
      <c r="AO16" s="130">
        <v>28</v>
      </c>
      <c r="AP16" s="131">
        <v>2</v>
      </c>
      <c r="AQ16" s="116">
        <v>30</v>
      </c>
      <c r="AR16" s="116">
        <v>0</v>
      </c>
      <c r="AS16" s="116">
        <v>0</v>
      </c>
      <c r="AT16" s="116">
        <v>0</v>
      </c>
      <c r="AU16" s="110">
        <f t="shared" si="2"/>
        <v>30</v>
      </c>
      <c r="AV16" s="193"/>
      <c r="AW16" s="132" t="s">
        <v>30</v>
      </c>
      <c r="AX16" s="111">
        <v>65</v>
      </c>
      <c r="AY16" s="130">
        <v>62</v>
      </c>
      <c r="AZ16" s="131">
        <v>4</v>
      </c>
      <c r="BA16" s="112">
        <v>65</v>
      </c>
      <c r="BB16" s="110">
        <v>1</v>
      </c>
      <c r="BC16" s="110">
        <v>0</v>
      </c>
      <c r="BD16" s="110">
        <v>0</v>
      </c>
      <c r="BE16" s="110">
        <f>SUM(BA16:BD16)</f>
        <v>66</v>
      </c>
      <c r="BF16" s="193"/>
      <c r="BG16" s="111">
        <v>59</v>
      </c>
      <c r="BH16" s="130">
        <v>57</v>
      </c>
      <c r="BI16" s="131">
        <v>2</v>
      </c>
      <c r="BJ16" s="112">
        <v>59</v>
      </c>
      <c r="BK16" s="110">
        <v>0</v>
      </c>
      <c r="BL16" s="110">
        <v>0</v>
      </c>
      <c r="BM16" s="110">
        <v>0</v>
      </c>
      <c r="BN16" s="110">
        <f>SUM(BJ16:BM16)</f>
        <v>59</v>
      </c>
    </row>
    <row r="17" spans="2:66" s="192" customFormat="1" ht="11.25">
      <c r="B17" s="116" t="s">
        <v>31</v>
      </c>
      <c r="C17" s="134" t="s">
        <v>18</v>
      </c>
      <c r="D17" s="213">
        <v>43</v>
      </c>
      <c r="E17" s="212">
        <v>43</v>
      </c>
      <c r="F17" s="211">
        <v>0</v>
      </c>
      <c r="G17" s="210">
        <v>43</v>
      </c>
      <c r="H17" s="210">
        <v>0</v>
      </c>
      <c r="I17" s="210">
        <v>0</v>
      </c>
      <c r="J17" s="210">
        <v>0</v>
      </c>
      <c r="K17" s="209">
        <v>43</v>
      </c>
      <c r="L17" s="193"/>
      <c r="M17" s="173">
        <v>61</v>
      </c>
      <c r="N17" s="174">
        <v>61</v>
      </c>
      <c r="O17" s="175">
        <v>0</v>
      </c>
      <c r="P17" s="116">
        <v>61</v>
      </c>
      <c r="Q17" s="116">
        <v>0</v>
      </c>
      <c r="R17" s="116">
        <v>0</v>
      </c>
      <c r="S17" s="116">
        <v>0</v>
      </c>
      <c r="T17" s="139">
        <v>61</v>
      </c>
      <c r="U17" s="193"/>
      <c r="V17" s="115">
        <v>57</v>
      </c>
      <c r="W17" s="130">
        <v>49</v>
      </c>
      <c r="X17" s="131">
        <v>11</v>
      </c>
      <c r="Y17" s="116">
        <v>57</v>
      </c>
      <c r="Z17" s="116">
        <v>3</v>
      </c>
      <c r="AA17" s="116">
        <v>0</v>
      </c>
      <c r="AB17" s="116">
        <v>0</v>
      </c>
      <c r="AC17" s="110">
        <f t="shared" si="0"/>
        <v>60</v>
      </c>
      <c r="AD17" s="193"/>
      <c r="AE17" s="115">
        <v>9</v>
      </c>
      <c r="AF17" s="130">
        <v>0</v>
      </c>
      <c r="AG17" s="131">
        <v>11</v>
      </c>
      <c r="AH17" s="116">
        <v>9</v>
      </c>
      <c r="AI17" s="116">
        <v>2</v>
      </c>
      <c r="AJ17" s="116">
        <v>0</v>
      </c>
      <c r="AK17" s="116">
        <v>0</v>
      </c>
      <c r="AL17" s="110">
        <f t="shared" si="1"/>
        <v>11</v>
      </c>
      <c r="AM17" s="193"/>
      <c r="AN17" s="115">
        <v>106</v>
      </c>
      <c r="AO17" s="130">
        <v>97</v>
      </c>
      <c r="AP17" s="131">
        <v>14</v>
      </c>
      <c r="AQ17" s="116">
        <v>106</v>
      </c>
      <c r="AR17" s="116">
        <v>5</v>
      </c>
      <c r="AS17" s="116">
        <v>0</v>
      </c>
      <c r="AT17" s="116">
        <v>0</v>
      </c>
      <c r="AU17" s="110">
        <f t="shared" si="2"/>
        <v>111</v>
      </c>
      <c r="AV17" s="193"/>
      <c r="AW17" s="116" t="s">
        <v>31</v>
      </c>
      <c r="AX17" s="111">
        <v>65</v>
      </c>
      <c r="AY17" s="130">
        <v>66</v>
      </c>
      <c r="AZ17" s="131">
        <v>1</v>
      </c>
      <c r="BA17" s="112">
        <v>65</v>
      </c>
      <c r="BB17" s="110">
        <v>2</v>
      </c>
      <c r="BC17" s="110">
        <v>0</v>
      </c>
      <c r="BD17" s="110">
        <v>0</v>
      </c>
      <c r="BE17" s="110">
        <f t="shared" ref="BE17:BE35" si="5">SUM(BA17:BD17)</f>
        <v>67</v>
      </c>
      <c r="BF17" s="193"/>
      <c r="BG17" s="111">
        <v>32</v>
      </c>
      <c r="BH17" s="130">
        <v>31</v>
      </c>
      <c r="BI17" s="131">
        <v>2</v>
      </c>
      <c r="BJ17" s="112">
        <v>32</v>
      </c>
      <c r="BK17" s="110">
        <v>1</v>
      </c>
      <c r="BL17" s="110">
        <v>0</v>
      </c>
      <c r="BM17" s="110">
        <v>0</v>
      </c>
      <c r="BN17" s="110">
        <f t="shared" ref="BN17:BN35" si="6">SUM(BJ17:BM17)</f>
        <v>33</v>
      </c>
    </row>
    <row r="18" spans="2:66" s="192" customFormat="1" ht="11.25">
      <c r="B18" s="116" t="s">
        <v>32</v>
      </c>
      <c r="C18" s="133" t="s">
        <v>20</v>
      </c>
      <c r="D18" s="213">
        <v>89</v>
      </c>
      <c r="E18" s="212">
        <v>63</v>
      </c>
      <c r="F18" s="211">
        <v>27</v>
      </c>
      <c r="G18" s="210">
        <v>89</v>
      </c>
      <c r="H18" s="210">
        <v>1</v>
      </c>
      <c r="I18" s="210">
        <v>0</v>
      </c>
      <c r="J18" s="210">
        <v>0</v>
      </c>
      <c r="K18" s="209">
        <v>90</v>
      </c>
      <c r="L18" s="193"/>
      <c r="M18" s="173">
        <v>69</v>
      </c>
      <c r="N18" s="174">
        <v>43</v>
      </c>
      <c r="O18" s="175">
        <v>27</v>
      </c>
      <c r="P18" s="116">
        <v>67</v>
      </c>
      <c r="Q18" s="116">
        <v>3</v>
      </c>
      <c r="R18" s="116">
        <v>0</v>
      </c>
      <c r="S18" s="116">
        <v>0</v>
      </c>
      <c r="T18" s="139">
        <v>70</v>
      </c>
      <c r="U18" s="193"/>
      <c r="V18" s="115">
        <v>58</v>
      </c>
      <c r="W18" s="130">
        <v>45</v>
      </c>
      <c r="X18" s="131">
        <v>14</v>
      </c>
      <c r="Y18" s="116">
        <v>56</v>
      </c>
      <c r="Z18" s="116">
        <v>3</v>
      </c>
      <c r="AA18" s="116">
        <v>0</v>
      </c>
      <c r="AB18" s="116">
        <v>0</v>
      </c>
      <c r="AC18" s="110">
        <f t="shared" si="0"/>
        <v>59</v>
      </c>
      <c r="AD18" s="193"/>
      <c r="AE18" s="115">
        <v>4</v>
      </c>
      <c r="AF18" s="130">
        <v>6</v>
      </c>
      <c r="AG18" s="131">
        <v>0</v>
      </c>
      <c r="AH18" s="116">
        <v>4</v>
      </c>
      <c r="AI18" s="116">
        <v>2</v>
      </c>
      <c r="AJ18" s="116">
        <v>0</v>
      </c>
      <c r="AK18" s="116">
        <v>0</v>
      </c>
      <c r="AL18" s="110">
        <f t="shared" si="1"/>
        <v>6</v>
      </c>
      <c r="AM18" s="193"/>
      <c r="AN18" s="115">
        <v>76</v>
      </c>
      <c r="AO18" s="130">
        <v>59</v>
      </c>
      <c r="AP18" s="131">
        <v>17</v>
      </c>
      <c r="AQ18" s="116">
        <v>76</v>
      </c>
      <c r="AR18" s="116">
        <v>0</v>
      </c>
      <c r="AS18" s="116">
        <v>0</v>
      </c>
      <c r="AT18" s="116">
        <v>0</v>
      </c>
      <c r="AU18" s="110">
        <f t="shared" si="2"/>
        <v>76</v>
      </c>
      <c r="AV18" s="193"/>
      <c r="AW18" s="116" t="s">
        <v>32</v>
      </c>
      <c r="AX18" s="111">
        <v>129</v>
      </c>
      <c r="AY18" s="130">
        <v>113</v>
      </c>
      <c r="AZ18" s="131">
        <v>16</v>
      </c>
      <c r="BA18" s="112">
        <v>129</v>
      </c>
      <c r="BB18" s="110">
        <v>0</v>
      </c>
      <c r="BC18" s="110">
        <v>0</v>
      </c>
      <c r="BD18" s="110">
        <v>0</v>
      </c>
      <c r="BE18" s="110">
        <f t="shared" si="5"/>
        <v>129</v>
      </c>
      <c r="BF18" s="193"/>
      <c r="BG18" s="111">
        <v>182</v>
      </c>
      <c r="BH18" s="130">
        <v>147</v>
      </c>
      <c r="BI18" s="131">
        <v>35</v>
      </c>
      <c r="BJ18" s="112">
        <v>182</v>
      </c>
      <c r="BK18" s="110">
        <v>0</v>
      </c>
      <c r="BL18" s="110">
        <v>0</v>
      </c>
      <c r="BM18" s="110">
        <v>0</v>
      </c>
      <c r="BN18" s="110">
        <f t="shared" si="6"/>
        <v>182</v>
      </c>
    </row>
    <row r="19" spans="2:66" s="192" customFormat="1" ht="11.25">
      <c r="B19" s="116" t="s">
        <v>33</v>
      </c>
      <c r="C19" s="133" t="s">
        <v>20</v>
      </c>
      <c r="D19" s="213">
        <v>32</v>
      </c>
      <c r="E19" s="212">
        <v>32</v>
      </c>
      <c r="F19" s="211">
        <v>4</v>
      </c>
      <c r="G19" s="210">
        <v>32</v>
      </c>
      <c r="H19" s="210">
        <v>4</v>
      </c>
      <c r="I19" s="210">
        <v>0</v>
      </c>
      <c r="J19" s="210">
        <v>0</v>
      </c>
      <c r="K19" s="209">
        <v>36</v>
      </c>
      <c r="L19" s="193"/>
      <c r="M19" s="173">
        <v>28</v>
      </c>
      <c r="N19" s="174">
        <v>27</v>
      </c>
      <c r="O19" s="175">
        <v>3</v>
      </c>
      <c r="P19" s="116">
        <v>28</v>
      </c>
      <c r="Q19" s="116">
        <v>2</v>
      </c>
      <c r="R19" s="116">
        <v>0</v>
      </c>
      <c r="S19" s="116">
        <v>0</v>
      </c>
      <c r="T19" s="139">
        <v>30</v>
      </c>
      <c r="U19" s="193"/>
      <c r="V19" s="113"/>
      <c r="W19" s="118"/>
      <c r="X19" s="119"/>
      <c r="Y19" s="117"/>
      <c r="Z19" s="117"/>
      <c r="AA19" s="117"/>
      <c r="AB19" s="117"/>
      <c r="AC19" s="110">
        <f>+Y39+Z39+AA39+AB39</f>
        <v>0</v>
      </c>
      <c r="AD19" s="193"/>
      <c r="AE19" s="113"/>
      <c r="AF19" s="118"/>
      <c r="AG19" s="119"/>
      <c r="AH19" s="117"/>
      <c r="AI19" s="117"/>
      <c r="AJ19" s="117"/>
      <c r="AK19" s="117"/>
      <c r="AL19" s="110">
        <f>+AH19+AI19+AJ19+AK19</f>
        <v>0</v>
      </c>
      <c r="AM19" s="193"/>
      <c r="AN19" s="113"/>
      <c r="AO19" s="118"/>
      <c r="AP19" s="119"/>
      <c r="AQ19" s="117"/>
      <c r="AR19" s="117"/>
      <c r="AS19" s="117"/>
      <c r="AT19" s="117"/>
      <c r="AU19" s="110">
        <f>+AQ19+AR19+AS19+AT19</f>
        <v>0</v>
      </c>
      <c r="AV19" s="193"/>
      <c r="AW19" s="116" t="s">
        <v>33</v>
      </c>
      <c r="AX19" s="113"/>
      <c r="AY19" s="113"/>
      <c r="AZ19" s="113"/>
      <c r="BA19" s="117"/>
      <c r="BB19" s="117"/>
      <c r="BC19" s="117"/>
      <c r="BD19" s="117"/>
      <c r="BE19" s="110">
        <f>SUM(BA19:BD19)</f>
        <v>0</v>
      </c>
      <c r="BF19" s="193"/>
      <c r="BG19" s="113"/>
      <c r="BH19" s="113"/>
      <c r="BI19" s="113"/>
      <c r="BJ19" s="117"/>
      <c r="BK19" s="117"/>
      <c r="BL19" s="117"/>
      <c r="BM19" s="117"/>
      <c r="BN19" s="110">
        <f>SUM(BJ19:BM19)</f>
        <v>0</v>
      </c>
    </row>
    <row r="20" spans="2:66" s="192" customFormat="1" ht="11.25">
      <c r="B20" s="132" t="s">
        <v>34</v>
      </c>
      <c r="C20" s="134" t="s">
        <v>18</v>
      </c>
      <c r="D20" s="213">
        <v>173</v>
      </c>
      <c r="E20" s="212">
        <v>124</v>
      </c>
      <c r="F20" s="211">
        <v>61</v>
      </c>
      <c r="G20" s="210">
        <v>173</v>
      </c>
      <c r="H20" s="210">
        <v>12</v>
      </c>
      <c r="I20" s="210">
        <v>0</v>
      </c>
      <c r="J20" s="210">
        <v>0</v>
      </c>
      <c r="K20" s="209">
        <v>185</v>
      </c>
      <c r="L20" s="193"/>
      <c r="M20" s="173">
        <v>187</v>
      </c>
      <c r="N20" s="174">
        <v>127</v>
      </c>
      <c r="O20" s="175">
        <v>60</v>
      </c>
      <c r="P20" s="116">
        <v>162</v>
      </c>
      <c r="Q20" s="116">
        <v>0</v>
      </c>
      <c r="R20" s="116">
        <v>0</v>
      </c>
      <c r="S20" s="116">
        <v>25</v>
      </c>
      <c r="T20" s="139">
        <v>187</v>
      </c>
      <c r="U20" s="193"/>
      <c r="V20" s="115">
        <v>103</v>
      </c>
      <c r="W20" s="130">
        <v>67</v>
      </c>
      <c r="X20" s="131">
        <v>38</v>
      </c>
      <c r="Y20" s="116">
        <v>103</v>
      </c>
      <c r="Z20" s="116">
        <v>2</v>
      </c>
      <c r="AA20" s="116">
        <v>0</v>
      </c>
      <c r="AB20" s="116">
        <v>0</v>
      </c>
      <c r="AC20" s="110">
        <f t="shared" si="0"/>
        <v>105</v>
      </c>
      <c r="AD20" s="193"/>
      <c r="AE20" s="115">
        <v>9</v>
      </c>
      <c r="AF20" s="130">
        <v>9</v>
      </c>
      <c r="AG20" s="131">
        <v>5</v>
      </c>
      <c r="AH20" s="116">
        <v>9</v>
      </c>
      <c r="AI20" s="116">
        <v>5</v>
      </c>
      <c r="AJ20" s="116">
        <v>0</v>
      </c>
      <c r="AK20" s="116">
        <v>0</v>
      </c>
      <c r="AL20" s="110">
        <f t="shared" si="1"/>
        <v>14</v>
      </c>
      <c r="AM20" s="193"/>
      <c r="AN20" s="115">
        <v>129</v>
      </c>
      <c r="AO20" s="130">
        <v>90</v>
      </c>
      <c r="AP20" s="131">
        <v>41</v>
      </c>
      <c r="AQ20" s="116">
        <v>129</v>
      </c>
      <c r="AR20" s="116">
        <v>2</v>
      </c>
      <c r="AS20" s="116">
        <v>0</v>
      </c>
      <c r="AT20" s="116">
        <v>0</v>
      </c>
      <c r="AU20" s="110">
        <f t="shared" si="2"/>
        <v>131</v>
      </c>
      <c r="AV20" s="193"/>
      <c r="AW20" s="132" t="s">
        <v>34</v>
      </c>
      <c r="AX20" s="111">
        <v>118</v>
      </c>
      <c r="AY20" s="130">
        <v>102</v>
      </c>
      <c r="AZ20" s="131">
        <v>16</v>
      </c>
      <c r="BA20" s="112">
        <v>118</v>
      </c>
      <c r="BB20" s="110">
        <v>0</v>
      </c>
      <c r="BC20" s="110">
        <v>0</v>
      </c>
      <c r="BD20" s="110">
        <v>0</v>
      </c>
      <c r="BE20" s="110">
        <f t="shared" si="5"/>
        <v>118</v>
      </c>
      <c r="BF20" s="193"/>
      <c r="BG20" s="111">
        <v>108</v>
      </c>
      <c r="BH20" s="130">
        <v>85</v>
      </c>
      <c r="BI20" s="131">
        <v>23</v>
      </c>
      <c r="BJ20" s="112">
        <v>108</v>
      </c>
      <c r="BK20" s="110">
        <v>0</v>
      </c>
      <c r="BL20" s="110">
        <v>0</v>
      </c>
      <c r="BM20" s="110">
        <v>0</v>
      </c>
      <c r="BN20" s="110">
        <f t="shared" si="6"/>
        <v>108</v>
      </c>
    </row>
    <row r="21" spans="2:66" s="192" customFormat="1" ht="11.25">
      <c r="B21" s="132" t="s">
        <v>35</v>
      </c>
      <c r="C21" s="133" t="s">
        <v>20</v>
      </c>
      <c r="D21" s="213">
        <v>291</v>
      </c>
      <c r="E21" s="212">
        <v>221</v>
      </c>
      <c r="F21" s="211">
        <v>71</v>
      </c>
      <c r="G21" s="210">
        <v>283</v>
      </c>
      <c r="H21" s="210">
        <v>9</v>
      </c>
      <c r="I21" s="210">
        <v>0</v>
      </c>
      <c r="J21" s="210">
        <v>0</v>
      </c>
      <c r="K21" s="209">
        <v>292</v>
      </c>
      <c r="L21" s="193"/>
      <c r="M21" s="173">
        <v>246</v>
      </c>
      <c r="N21" s="174">
        <v>200</v>
      </c>
      <c r="O21" s="175">
        <v>53</v>
      </c>
      <c r="P21" s="116">
        <v>244</v>
      </c>
      <c r="Q21" s="116">
        <v>9</v>
      </c>
      <c r="R21" s="116">
        <v>0</v>
      </c>
      <c r="S21" s="116">
        <v>0</v>
      </c>
      <c r="T21" s="139">
        <v>253</v>
      </c>
      <c r="U21" s="193"/>
      <c r="V21" s="115">
        <v>220</v>
      </c>
      <c r="W21" s="130">
        <v>204</v>
      </c>
      <c r="X21" s="131">
        <v>24</v>
      </c>
      <c r="Y21" s="116">
        <v>217</v>
      </c>
      <c r="Z21" s="116">
        <v>11</v>
      </c>
      <c r="AA21" s="116">
        <v>0</v>
      </c>
      <c r="AB21" s="116">
        <v>0</v>
      </c>
      <c r="AC21" s="110">
        <f t="shared" si="0"/>
        <v>228</v>
      </c>
      <c r="AD21" s="193"/>
      <c r="AE21" s="115">
        <v>63</v>
      </c>
      <c r="AF21" s="130">
        <v>62</v>
      </c>
      <c r="AG21" s="131">
        <v>4</v>
      </c>
      <c r="AH21" s="116">
        <v>60</v>
      </c>
      <c r="AI21" s="116">
        <v>6</v>
      </c>
      <c r="AJ21" s="116">
        <v>0</v>
      </c>
      <c r="AK21" s="116">
        <v>0</v>
      </c>
      <c r="AL21" s="110">
        <f t="shared" si="1"/>
        <v>66</v>
      </c>
      <c r="AM21" s="193"/>
      <c r="AN21" s="115">
        <v>234</v>
      </c>
      <c r="AO21" s="130">
        <v>201</v>
      </c>
      <c r="AP21" s="131">
        <v>39</v>
      </c>
      <c r="AQ21" s="116">
        <v>234</v>
      </c>
      <c r="AR21" s="116">
        <v>6</v>
      </c>
      <c r="AS21" s="116">
        <v>0</v>
      </c>
      <c r="AT21" s="116">
        <v>0</v>
      </c>
      <c r="AU21" s="110">
        <f t="shared" si="2"/>
        <v>240</v>
      </c>
      <c r="AV21" s="193"/>
      <c r="AW21" s="132" t="s">
        <v>35</v>
      </c>
      <c r="AX21" s="111">
        <v>198</v>
      </c>
      <c r="AY21" s="130">
        <v>181</v>
      </c>
      <c r="AZ21" s="131">
        <v>18</v>
      </c>
      <c r="BA21" s="112">
        <v>198</v>
      </c>
      <c r="BB21" s="110">
        <v>1</v>
      </c>
      <c r="BC21" s="110">
        <v>0</v>
      </c>
      <c r="BD21" s="110">
        <v>0</v>
      </c>
      <c r="BE21" s="110">
        <f t="shared" si="5"/>
        <v>199</v>
      </c>
      <c r="BF21" s="193"/>
      <c r="BG21" s="111">
        <v>196</v>
      </c>
      <c r="BH21" s="130">
        <v>173</v>
      </c>
      <c r="BI21" s="131">
        <v>23</v>
      </c>
      <c r="BJ21" s="112">
        <v>196</v>
      </c>
      <c r="BK21" s="110">
        <v>0</v>
      </c>
      <c r="BL21" s="110">
        <v>0</v>
      </c>
      <c r="BM21" s="110">
        <v>0</v>
      </c>
      <c r="BN21" s="110">
        <f t="shared" si="6"/>
        <v>196</v>
      </c>
    </row>
    <row r="22" spans="2:66" s="192" customFormat="1" ht="11.25">
      <c r="B22" s="220" t="s">
        <v>36</v>
      </c>
      <c r="C22" s="133" t="s">
        <v>20</v>
      </c>
      <c r="D22" s="213">
        <v>601</v>
      </c>
      <c r="E22" s="212">
        <v>502</v>
      </c>
      <c r="F22" s="211">
        <v>135</v>
      </c>
      <c r="G22" s="210">
        <v>510</v>
      </c>
      <c r="H22" s="210">
        <v>45</v>
      </c>
      <c r="I22" s="210">
        <v>0</v>
      </c>
      <c r="J22" s="210">
        <v>82</v>
      </c>
      <c r="K22" s="209">
        <v>637</v>
      </c>
      <c r="L22" s="193"/>
      <c r="M22" s="173">
        <v>550</v>
      </c>
      <c r="N22" s="174">
        <v>428</v>
      </c>
      <c r="O22" s="175">
        <v>133</v>
      </c>
      <c r="P22" s="116">
        <v>459</v>
      </c>
      <c r="Q22" s="116">
        <v>18</v>
      </c>
      <c r="R22" s="116">
        <v>4</v>
      </c>
      <c r="S22" s="116">
        <v>80</v>
      </c>
      <c r="T22" s="139">
        <v>561</v>
      </c>
      <c r="U22" s="193"/>
      <c r="V22" s="115">
        <v>564</v>
      </c>
      <c r="W22" s="130">
        <v>457</v>
      </c>
      <c r="X22" s="131">
        <v>133</v>
      </c>
      <c r="Y22" s="116">
        <v>479</v>
      </c>
      <c r="Z22" s="116">
        <v>38</v>
      </c>
      <c r="AA22" s="116">
        <v>0</v>
      </c>
      <c r="AB22" s="116">
        <v>73</v>
      </c>
      <c r="AC22" s="110">
        <f t="shared" si="0"/>
        <v>590</v>
      </c>
      <c r="AD22" s="193"/>
      <c r="AE22" s="115">
        <v>104</v>
      </c>
      <c r="AF22" s="130">
        <v>91</v>
      </c>
      <c r="AG22" s="131">
        <v>24</v>
      </c>
      <c r="AH22" s="116">
        <v>102</v>
      </c>
      <c r="AI22" s="116">
        <v>13</v>
      </c>
      <c r="AJ22" s="116">
        <v>0</v>
      </c>
      <c r="AK22" s="116">
        <v>0</v>
      </c>
      <c r="AL22" s="110">
        <f t="shared" si="1"/>
        <v>115</v>
      </c>
      <c r="AM22" s="193"/>
      <c r="AN22" s="115">
        <v>468</v>
      </c>
      <c r="AO22" s="130">
        <v>352</v>
      </c>
      <c r="AP22" s="131">
        <v>120</v>
      </c>
      <c r="AQ22" s="116">
        <v>468</v>
      </c>
      <c r="AR22" s="116">
        <v>4</v>
      </c>
      <c r="AS22" s="116">
        <v>0</v>
      </c>
      <c r="AT22" s="116">
        <v>0</v>
      </c>
      <c r="AU22" s="110">
        <f t="shared" si="2"/>
        <v>472</v>
      </c>
      <c r="AV22" s="193"/>
      <c r="AW22" s="116" t="s">
        <v>36</v>
      </c>
      <c r="AX22" s="111">
        <v>476</v>
      </c>
      <c r="AY22" s="130">
        <v>367</v>
      </c>
      <c r="AZ22" s="131">
        <v>113</v>
      </c>
      <c r="BA22" s="112">
        <v>476</v>
      </c>
      <c r="BB22" s="110">
        <v>4</v>
      </c>
      <c r="BC22" s="110">
        <v>0</v>
      </c>
      <c r="BD22" s="110">
        <v>0</v>
      </c>
      <c r="BE22" s="110">
        <f t="shared" si="5"/>
        <v>480</v>
      </c>
      <c r="BF22" s="193"/>
      <c r="BG22" s="111">
        <v>554</v>
      </c>
      <c r="BH22" s="130">
        <v>424</v>
      </c>
      <c r="BI22" s="131">
        <v>130</v>
      </c>
      <c r="BJ22" s="112">
        <v>554</v>
      </c>
      <c r="BK22" s="110">
        <v>0</v>
      </c>
      <c r="BL22" s="110">
        <v>0</v>
      </c>
      <c r="BM22" s="110">
        <v>0</v>
      </c>
      <c r="BN22" s="110">
        <f t="shared" si="6"/>
        <v>554</v>
      </c>
    </row>
    <row r="23" spans="2:66" s="192" customFormat="1" ht="11.25">
      <c r="B23" s="116" t="s">
        <v>37</v>
      </c>
      <c r="C23" s="169" t="s">
        <v>38</v>
      </c>
      <c r="D23" s="213">
        <v>13</v>
      </c>
      <c r="E23" s="212">
        <v>14</v>
      </c>
      <c r="F23" s="211">
        <v>1</v>
      </c>
      <c r="G23" s="210">
        <v>11</v>
      </c>
      <c r="H23" s="210">
        <v>4</v>
      </c>
      <c r="I23" s="210">
        <v>0</v>
      </c>
      <c r="J23" s="210">
        <v>0</v>
      </c>
      <c r="K23" s="209">
        <v>15</v>
      </c>
      <c r="L23" s="193"/>
      <c r="M23" s="113"/>
      <c r="N23" s="118"/>
      <c r="O23" s="119"/>
      <c r="P23" s="117"/>
      <c r="Q23" s="117"/>
      <c r="R23" s="117"/>
      <c r="S23" s="117"/>
      <c r="T23" s="110">
        <f>+P23+Q23+R23+S23</f>
        <v>0</v>
      </c>
      <c r="U23" s="193"/>
      <c r="V23" s="113"/>
      <c r="W23" s="118"/>
      <c r="X23" s="119"/>
      <c r="Y23" s="117"/>
      <c r="Z23" s="117"/>
      <c r="AA23" s="117"/>
      <c r="AB23" s="117"/>
      <c r="AC23" s="110">
        <f>+Y23+Z23+AA23+AB23</f>
        <v>0</v>
      </c>
      <c r="AD23" s="193"/>
      <c r="AE23" s="113"/>
      <c r="AF23" s="118"/>
      <c r="AG23" s="119"/>
      <c r="AH23" s="117"/>
      <c r="AI23" s="117"/>
      <c r="AJ23" s="117"/>
      <c r="AK23" s="117"/>
      <c r="AL23" s="110">
        <f>+AH23+AI23+AJ23+AK23</f>
        <v>0</v>
      </c>
      <c r="AM23" s="193"/>
      <c r="AN23" s="113"/>
      <c r="AO23" s="118"/>
      <c r="AP23" s="119"/>
      <c r="AQ23" s="117"/>
      <c r="AR23" s="117"/>
      <c r="AS23" s="117"/>
      <c r="AT23" s="117"/>
      <c r="AU23" s="110">
        <f>+AQ23+AR23+AS23+AT23</f>
        <v>0</v>
      </c>
      <c r="AV23" s="193"/>
      <c r="AW23" s="116" t="s">
        <v>37</v>
      </c>
      <c r="AX23" s="113"/>
      <c r="AY23" s="118"/>
      <c r="AZ23" s="119"/>
      <c r="BA23" s="117"/>
      <c r="BB23" s="117"/>
      <c r="BC23" s="117"/>
      <c r="BD23" s="117"/>
      <c r="BE23" s="110">
        <f>+BA23+BB23+BC23+BD23</f>
        <v>0</v>
      </c>
      <c r="BF23" s="193"/>
      <c r="BG23" s="113"/>
      <c r="BH23" s="113"/>
      <c r="BI23" s="113"/>
      <c r="BJ23" s="117"/>
      <c r="BK23" s="117"/>
      <c r="BL23" s="117"/>
      <c r="BM23" s="117"/>
      <c r="BN23" s="110"/>
    </row>
    <row r="24" spans="2:66" s="192" customFormat="1" ht="11.25">
      <c r="B24" s="219" t="s">
        <v>39</v>
      </c>
      <c r="C24" s="134" t="s">
        <v>18</v>
      </c>
      <c r="D24" s="213">
        <v>139</v>
      </c>
      <c r="E24" s="212">
        <v>120</v>
      </c>
      <c r="F24" s="211">
        <v>22</v>
      </c>
      <c r="G24" s="210">
        <v>139</v>
      </c>
      <c r="H24" s="210">
        <v>3</v>
      </c>
      <c r="I24" s="210">
        <v>0</v>
      </c>
      <c r="J24" s="210">
        <v>0</v>
      </c>
      <c r="K24" s="209">
        <v>142</v>
      </c>
      <c r="L24" s="193"/>
      <c r="M24" s="173">
        <v>195</v>
      </c>
      <c r="N24" s="174">
        <v>169</v>
      </c>
      <c r="O24" s="175">
        <v>33</v>
      </c>
      <c r="P24" s="116">
        <v>194</v>
      </c>
      <c r="Q24" s="116">
        <v>8</v>
      </c>
      <c r="R24" s="116">
        <v>0</v>
      </c>
      <c r="S24" s="116">
        <v>0</v>
      </c>
      <c r="T24" s="139">
        <v>202</v>
      </c>
      <c r="U24" s="193"/>
      <c r="V24" s="115">
        <v>143</v>
      </c>
      <c r="W24" s="130">
        <v>110</v>
      </c>
      <c r="X24" s="131">
        <v>41</v>
      </c>
      <c r="Y24" s="116">
        <v>140</v>
      </c>
      <c r="Z24" s="116">
        <v>11</v>
      </c>
      <c r="AA24" s="116">
        <v>0</v>
      </c>
      <c r="AB24" s="116">
        <v>0</v>
      </c>
      <c r="AC24" s="110">
        <f t="shared" si="0"/>
        <v>151</v>
      </c>
      <c r="AD24" s="193"/>
      <c r="AE24" s="115">
        <v>130</v>
      </c>
      <c r="AF24" s="130">
        <v>98</v>
      </c>
      <c r="AG24" s="131">
        <v>34</v>
      </c>
      <c r="AH24" s="116">
        <v>124</v>
      </c>
      <c r="AI24" s="116">
        <v>8</v>
      </c>
      <c r="AJ24" s="116">
        <v>0</v>
      </c>
      <c r="AK24" s="116">
        <v>0</v>
      </c>
      <c r="AL24" s="110">
        <f t="shared" si="1"/>
        <v>132</v>
      </c>
      <c r="AM24" s="193"/>
      <c r="AN24" s="115">
        <v>110</v>
      </c>
      <c r="AO24" s="130">
        <v>116</v>
      </c>
      <c r="AP24" s="131">
        <v>2</v>
      </c>
      <c r="AQ24" s="116">
        <v>110</v>
      </c>
      <c r="AR24" s="116">
        <v>8</v>
      </c>
      <c r="AS24" s="116">
        <v>0</v>
      </c>
      <c r="AT24" s="116">
        <v>0</v>
      </c>
      <c r="AU24" s="110">
        <f t="shared" si="2"/>
        <v>118</v>
      </c>
      <c r="AV24" s="193"/>
      <c r="AW24" s="132" t="s">
        <v>39</v>
      </c>
      <c r="AX24" s="111">
        <v>91</v>
      </c>
      <c r="AY24" s="130">
        <v>93</v>
      </c>
      <c r="AZ24" s="131">
        <v>1</v>
      </c>
      <c r="BA24" s="112">
        <v>91</v>
      </c>
      <c r="BB24" s="110">
        <v>3</v>
      </c>
      <c r="BC24" s="110">
        <v>0</v>
      </c>
      <c r="BD24" s="110">
        <v>0</v>
      </c>
      <c r="BE24" s="110">
        <f t="shared" si="5"/>
        <v>94</v>
      </c>
      <c r="BF24" s="193"/>
      <c r="BG24" s="111">
        <v>77</v>
      </c>
      <c r="BH24" s="130">
        <v>80</v>
      </c>
      <c r="BI24" s="131">
        <v>1</v>
      </c>
      <c r="BJ24" s="112">
        <v>77</v>
      </c>
      <c r="BK24" s="110">
        <v>4</v>
      </c>
      <c r="BL24" s="110">
        <v>0</v>
      </c>
      <c r="BM24" s="110">
        <v>0</v>
      </c>
      <c r="BN24" s="110">
        <f t="shared" si="6"/>
        <v>81</v>
      </c>
    </row>
    <row r="25" spans="2:66" s="192" customFormat="1" ht="11.25">
      <c r="B25" s="132" t="s">
        <v>40</v>
      </c>
      <c r="C25" s="133" t="s">
        <v>20</v>
      </c>
      <c r="D25" s="213">
        <v>714</v>
      </c>
      <c r="E25" s="212">
        <v>479</v>
      </c>
      <c r="F25" s="211">
        <v>239</v>
      </c>
      <c r="G25" s="210">
        <v>699</v>
      </c>
      <c r="H25" s="210">
        <v>19</v>
      </c>
      <c r="I25" s="210">
        <v>0</v>
      </c>
      <c r="J25" s="210">
        <v>0</v>
      </c>
      <c r="K25" s="209">
        <v>718</v>
      </c>
      <c r="L25" s="193"/>
      <c r="M25" s="173">
        <v>677</v>
      </c>
      <c r="N25" s="174">
        <v>456</v>
      </c>
      <c r="O25" s="175">
        <v>222</v>
      </c>
      <c r="P25" s="116">
        <v>661</v>
      </c>
      <c r="Q25" s="116">
        <v>17</v>
      </c>
      <c r="R25" s="116">
        <v>0</v>
      </c>
      <c r="S25" s="116">
        <v>0</v>
      </c>
      <c r="T25" s="139">
        <v>678</v>
      </c>
      <c r="U25" s="193"/>
      <c r="V25" s="115">
        <v>745</v>
      </c>
      <c r="W25" s="130">
        <v>493</v>
      </c>
      <c r="X25" s="131">
        <v>254</v>
      </c>
      <c r="Y25" s="116">
        <v>729</v>
      </c>
      <c r="Z25" s="116">
        <v>17</v>
      </c>
      <c r="AA25" s="116">
        <v>0</v>
      </c>
      <c r="AB25" s="116">
        <v>1</v>
      </c>
      <c r="AC25" s="110">
        <f t="shared" si="0"/>
        <v>747</v>
      </c>
      <c r="AD25" s="193"/>
      <c r="AE25" s="115">
        <v>49</v>
      </c>
      <c r="AF25" s="130">
        <v>30</v>
      </c>
      <c r="AG25" s="131">
        <v>19</v>
      </c>
      <c r="AH25" s="116">
        <v>26</v>
      </c>
      <c r="AI25" s="116">
        <v>14</v>
      </c>
      <c r="AJ25" s="116">
        <v>9</v>
      </c>
      <c r="AK25" s="116">
        <v>0</v>
      </c>
      <c r="AL25" s="110">
        <f t="shared" si="1"/>
        <v>49</v>
      </c>
      <c r="AM25" s="193"/>
      <c r="AN25" s="115">
        <v>681</v>
      </c>
      <c r="AO25" s="130">
        <v>437</v>
      </c>
      <c r="AP25" s="131">
        <v>245</v>
      </c>
      <c r="AQ25" s="116">
        <v>680</v>
      </c>
      <c r="AR25" s="116">
        <v>2</v>
      </c>
      <c r="AS25" s="116">
        <v>0</v>
      </c>
      <c r="AT25" s="116">
        <v>0</v>
      </c>
      <c r="AU25" s="110">
        <f t="shared" si="2"/>
        <v>682</v>
      </c>
      <c r="AV25" s="193"/>
      <c r="AW25" s="132" t="s">
        <v>40</v>
      </c>
      <c r="AX25" s="111">
        <v>805</v>
      </c>
      <c r="AY25" s="130">
        <v>471</v>
      </c>
      <c r="AZ25" s="131">
        <v>336</v>
      </c>
      <c r="BA25" s="112">
        <v>805</v>
      </c>
      <c r="BB25" s="110">
        <v>2</v>
      </c>
      <c r="BC25" s="110">
        <v>0</v>
      </c>
      <c r="BD25" s="110">
        <v>0</v>
      </c>
      <c r="BE25" s="110">
        <f t="shared" si="5"/>
        <v>807</v>
      </c>
      <c r="BF25" s="193"/>
      <c r="BG25" s="111">
        <v>764</v>
      </c>
      <c r="BH25" s="130">
        <v>465</v>
      </c>
      <c r="BI25" s="131">
        <v>300</v>
      </c>
      <c r="BJ25" s="112">
        <v>764</v>
      </c>
      <c r="BK25" s="110">
        <v>0</v>
      </c>
      <c r="BL25" s="110">
        <v>1</v>
      </c>
      <c r="BM25" s="110">
        <v>0</v>
      </c>
      <c r="BN25" s="110">
        <f t="shared" si="6"/>
        <v>765</v>
      </c>
    </row>
    <row r="26" spans="2:66" s="192" customFormat="1" ht="11.25">
      <c r="B26" s="132" t="s">
        <v>41</v>
      </c>
      <c r="C26" s="133" t="s">
        <v>20</v>
      </c>
      <c r="D26" s="213">
        <v>229</v>
      </c>
      <c r="E26" s="212">
        <v>169</v>
      </c>
      <c r="F26" s="211">
        <v>74</v>
      </c>
      <c r="G26" s="210">
        <v>220</v>
      </c>
      <c r="H26" s="210">
        <v>16</v>
      </c>
      <c r="I26" s="210">
        <v>0</v>
      </c>
      <c r="J26" s="210">
        <v>7</v>
      </c>
      <c r="K26" s="209">
        <v>243</v>
      </c>
      <c r="L26" s="193"/>
      <c r="M26" s="173">
        <v>212</v>
      </c>
      <c r="N26" s="174">
        <v>148</v>
      </c>
      <c r="O26" s="175">
        <v>80</v>
      </c>
      <c r="P26" s="116">
        <v>206</v>
      </c>
      <c r="Q26" s="116">
        <v>21</v>
      </c>
      <c r="R26" s="116">
        <v>0</v>
      </c>
      <c r="S26" s="116">
        <v>1</v>
      </c>
      <c r="T26" s="139">
        <v>228</v>
      </c>
      <c r="U26" s="193"/>
      <c r="V26" s="115">
        <v>204</v>
      </c>
      <c r="W26" s="130">
        <v>141</v>
      </c>
      <c r="X26" s="131">
        <v>77</v>
      </c>
      <c r="Y26" s="116">
        <v>199</v>
      </c>
      <c r="Z26" s="116">
        <v>15</v>
      </c>
      <c r="AA26" s="116">
        <v>0</v>
      </c>
      <c r="AB26" s="116">
        <v>4</v>
      </c>
      <c r="AC26" s="110">
        <f t="shared" si="0"/>
        <v>218</v>
      </c>
      <c r="AD26" s="193"/>
      <c r="AE26" s="115">
        <v>4</v>
      </c>
      <c r="AF26" s="130">
        <v>3</v>
      </c>
      <c r="AG26" s="131">
        <v>2</v>
      </c>
      <c r="AH26" s="116">
        <v>1</v>
      </c>
      <c r="AI26" s="116">
        <v>2</v>
      </c>
      <c r="AJ26" s="116">
        <v>2</v>
      </c>
      <c r="AK26" s="116">
        <v>0</v>
      </c>
      <c r="AL26" s="110">
        <f t="shared" si="1"/>
        <v>5</v>
      </c>
      <c r="AM26" s="193"/>
      <c r="AN26" s="115">
        <v>216</v>
      </c>
      <c r="AO26" s="130">
        <v>167</v>
      </c>
      <c r="AP26" s="131">
        <v>64</v>
      </c>
      <c r="AQ26" s="116">
        <v>216</v>
      </c>
      <c r="AR26" s="116">
        <v>15</v>
      </c>
      <c r="AS26" s="116">
        <v>0</v>
      </c>
      <c r="AT26" s="116">
        <v>0</v>
      </c>
      <c r="AU26" s="110">
        <f t="shared" si="2"/>
        <v>231</v>
      </c>
      <c r="AV26" s="193"/>
      <c r="AW26" s="132" t="s">
        <v>41</v>
      </c>
      <c r="AX26" s="111">
        <v>231</v>
      </c>
      <c r="AY26" s="130">
        <v>171</v>
      </c>
      <c r="AZ26" s="131">
        <v>79</v>
      </c>
      <c r="BA26" s="112">
        <v>231</v>
      </c>
      <c r="BB26" s="110">
        <v>19</v>
      </c>
      <c r="BC26" s="110">
        <v>0</v>
      </c>
      <c r="BD26" s="110">
        <v>0</v>
      </c>
      <c r="BE26" s="110">
        <f t="shared" si="5"/>
        <v>250</v>
      </c>
      <c r="BF26" s="193"/>
      <c r="BG26" s="111">
        <v>225</v>
      </c>
      <c r="BH26" s="130">
        <v>167</v>
      </c>
      <c r="BI26" s="131">
        <v>75</v>
      </c>
      <c r="BJ26" s="112">
        <v>225</v>
      </c>
      <c r="BK26" s="110">
        <v>17</v>
      </c>
      <c r="BL26" s="110">
        <v>0</v>
      </c>
      <c r="BM26" s="110">
        <v>0</v>
      </c>
      <c r="BN26" s="110">
        <f t="shared" si="6"/>
        <v>242</v>
      </c>
    </row>
    <row r="27" spans="2:66" s="192" customFormat="1" ht="11.25">
      <c r="B27" s="132" t="s">
        <v>42</v>
      </c>
      <c r="C27" s="134" t="s">
        <v>18</v>
      </c>
      <c r="D27" s="213">
        <v>467</v>
      </c>
      <c r="E27" s="212">
        <v>275</v>
      </c>
      <c r="F27" s="211">
        <v>196</v>
      </c>
      <c r="G27" s="210">
        <v>454</v>
      </c>
      <c r="H27" s="210">
        <v>17</v>
      </c>
      <c r="I27" s="210">
        <v>0</v>
      </c>
      <c r="J27" s="210">
        <v>0</v>
      </c>
      <c r="K27" s="209">
        <v>471</v>
      </c>
      <c r="L27" s="193"/>
      <c r="M27" s="173">
        <v>572</v>
      </c>
      <c r="N27" s="174">
        <v>322</v>
      </c>
      <c r="O27" s="175">
        <v>252</v>
      </c>
      <c r="P27" s="116">
        <v>556</v>
      </c>
      <c r="Q27" s="116">
        <v>15</v>
      </c>
      <c r="R27" s="116">
        <v>2</v>
      </c>
      <c r="S27" s="116">
        <v>1</v>
      </c>
      <c r="T27" s="139">
        <v>574</v>
      </c>
      <c r="U27" s="193"/>
      <c r="V27" s="115">
        <v>481</v>
      </c>
      <c r="W27" s="130">
        <v>283</v>
      </c>
      <c r="X27" s="131">
        <v>200</v>
      </c>
      <c r="Y27" s="116">
        <v>471</v>
      </c>
      <c r="Z27" s="116">
        <v>12</v>
      </c>
      <c r="AA27" s="116">
        <v>0</v>
      </c>
      <c r="AB27" s="116">
        <v>0</v>
      </c>
      <c r="AC27" s="110">
        <f t="shared" si="0"/>
        <v>483</v>
      </c>
      <c r="AD27" s="193"/>
      <c r="AE27" s="115">
        <v>30</v>
      </c>
      <c r="AF27" s="130">
        <v>19</v>
      </c>
      <c r="AG27" s="131">
        <v>16</v>
      </c>
      <c r="AH27" s="116">
        <v>24</v>
      </c>
      <c r="AI27" s="116">
        <v>4</v>
      </c>
      <c r="AJ27" s="116">
        <v>7</v>
      </c>
      <c r="AK27" s="116">
        <v>0</v>
      </c>
      <c r="AL27" s="110">
        <f t="shared" si="1"/>
        <v>35</v>
      </c>
      <c r="AM27" s="193"/>
      <c r="AN27" s="115">
        <v>581</v>
      </c>
      <c r="AO27" s="130">
        <v>337</v>
      </c>
      <c r="AP27" s="131">
        <v>244</v>
      </c>
      <c r="AQ27" s="116">
        <v>581</v>
      </c>
      <c r="AR27" s="116">
        <v>0</v>
      </c>
      <c r="AS27" s="116">
        <v>0</v>
      </c>
      <c r="AT27" s="116">
        <v>0</v>
      </c>
      <c r="AU27" s="110">
        <f t="shared" si="2"/>
        <v>581</v>
      </c>
      <c r="AV27" s="193"/>
      <c r="AW27" s="132" t="s">
        <v>42</v>
      </c>
      <c r="AX27" s="111">
        <v>555</v>
      </c>
      <c r="AY27" s="130">
        <v>338</v>
      </c>
      <c r="AZ27" s="131">
        <v>218</v>
      </c>
      <c r="BA27" s="112">
        <v>555</v>
      </c>
      <c r="BB27" s="110">
        <v>1</v>
      </c>
      <c r="BC27" s="110">
        <v>0</v>
      </c>
      <c r="BD27" s="110">
        <v>0</v>
      </c>
      <c r="BE27" s="110">
        <f t="shared" si="5"/>
        <v>556</v>
      </c>
      <c r="BF27" s="193"/>
      <c r="BG27" s="111">
        <v>559</v>
      </c>
      <c r="BH27" s="130">
        <v>369</v>
      </c>
      <c r="BI27" s="131">
        <v>253</v>
      </c>
      <c r="BJ27" s="112">
        <v>559</v>
      </c>
      <c r="BK27" s="110">
        <v>3</v>
      </c>
      <c r="BL27" s="110">
        <v>60</v>
      </c>
      <c r="BM27" s="110">
        <v>0</v>
      </c>
      <c r="BN27" s="110">
        <f t="shared" si="6"/>
        <v>622</v>
      </c>
    </row>
    <row r="28" spans="2:66" s="192" customFormat="1" ht="11.25">
      <c r="B28" s="132" t="s">
        <v>43</v>
      </c>
      <c r="C28" s="134" t="s">
        <v>18</v>
      </c>
      <c r="D28" s="213">
        <v>71</v>
      </c>
      <c r="E28" s="212">
        <v>63</v>
      </c>
      <c r="F28" s="211">
        <v>16</v>
      </c>
      <c r="G28" s="210">
        <v>71</v>
      </c>
      <c r="H28" s="210">
        <v>8</v>
      </c>
      <c r="I28" s="210">
        <v>0</v>
      </c>
      <c r="J28" s="210">
        <v>0</v>
      </c>
      <c r="K28" s="209">
        <v>79</v>
      </c>
      <c r="L28" s="193"/>
      <c r="M28" s="173">
        <v>103</v>
      </c>
      <c r="N28" s="174">
        <v>89</v>
      </c>
      <c r="O28" s="175">
        <v>23</v>
      </c>
      <c r="P28" s="116">
        <v>103</v>
      </c>
      <c r="Q28" s="116">
        <v>9</v>
      </c>
      <c r="R28" s="116">
        <v>0</v>
      </c>
      <c r="S28" s="116">
        <v>0</v>
      </c>
      <c r="T28" s="139">
        <v>112</v>
      </c>
      <c r="U28" s="193"/>
      <c r="V28" s="115">
        <v>72</v>
      </c>
      <c r="W28" s="130">
        <v>75</v>
      </c>
      <c r="X28" s="131">
        <v>2</v>
      </c>
      <c r="Y28" s="116">
        <v>69</v>
      </c>
      <c r="Z28" s="116">
        <v>8</v>
      </c>
      <c r="AA28" s="116">
        <v>0</v>
      </c>
      <c r="AB28" s="116">
        <v>0</v>
      </c>
      <c r="AC28" s="110">
        <f t="shared" si="0"/>
        <v>77</v>
      </c>
      <c r="AD28" s="193"/>
      <c r="AE28" s="115">
        <v>7</v>
      </c>
      <c r="AF28" s="130">
        <v>7</v>
      </c>
      <c r="AG28" s="131">
        <v>0</v>
      </c>
      <c r="AH28" s="116">
        <v>7</v>
      </c>
      <c r="AI28" s="116">
        <v>0</v>
      </c>
      <c r="AJ28" s="116">
        <v>0</v>
      </c>
      <c r="AK28" s="116">
        <v>0</v>
      </c>
      <c r="AL28" s="110">
        <f t="shared" si="1"/>
        <v>7</v>
      </c>
      <c r="AM28" s="193"/>
      <c r="AN28" s="115">
        <v>61</v>
      </c>
      <c r="AO28" s="130">
        <v>62</v>
      </c>
      <c r="AP28" s="131">
        <v>4</v>
      </c>
      <c r="AQ28" s="116">
        <v>61</v>
      </c>
      <c r="AR28" s="116">
        <v>5</v>
      </c>
      <c r="AS28" s="116">
        <v>0</v>
      </c>
      <c r="AT28" s="116">
        <v>0</v>
      </c>
      <c r="AU28" s="110">
        <f t="shared" si="2"/>
        <v>66</v>
      </c>
      <c r="AV28" s="193"/>
      <c r="AW28" s="132" t="s">
        <v>43</v>
      </c>
      <c r="AX28" s="111">
        <v>58</v>
      </c>
      <c r="AY28" s="130">
        <v>57</v>
      </c>
      <c r="AZ28" s="131">
        <v>5</v>
      </c>
      <c r="BA28" s="110">
        <v>58</v>
      </c>
      <c r="BB28" s="110">
        <v>4</v>
      </c>
      <c r="BC28" s="110">
        <v>0</v>
      </c>
      <c r="BD28" s="110">
        <v>0</v>
      </c>
      <c r="BE28" s="110">
        <f t="shared" si="5"/>
        <v>62</v>
      </c>
      <c r="BF28" s="193"/>
      <c r="BG28" s="117"/>
      <c r="BH28" s="117"/>
      <c r="BI28" s="117"/>
      <c r="BJ28" s="117"/>
      <c r="BK28" s="117"/>
      <c r="BL28" s="117"/>
      <c r="BM28" s="117"/>
      <c r="BN28" s="110">
        <f t="shared" si="6"/>
        <v>0</v>
      </c>
    </row>
    <row r="29" spans="2:66" s="192" customFormat="1" ht="11.25">
      <c r="B29" s="132" t="s">
        <v>44</v>
      </c>
      <c r="C29" s="133" t="s">
        <v>20</v>
      </c>
      <c r="D29" s="213">
        <v>145</v>
      </c>
      <c r="E29" s="212">
        <v>117</v>
      </c>
      <c r="F29" s="211">
        <v>32</v>
      </c>
      <c r="G29" s="210">
        <v>145</v>
      </c>
      <c r="H29" s="210">
        <v>4</v>
      </c>
      <c r="I29" s="210">
        <v>0</v>
      </c>
      <c r="J29" s="210">
        <v>0</v>
      </c>
      <c r="K29" s="209">
        <v>149</v>
      </c>
      <c r="L29" s="193"/>
      <c r="M29" s="173">
        <v>110</v>
      </c>
      <c r="N29" s="174">
        <v>99</v>
      </c>
      <c r="O29" s="175">
        <v>11</v>
      </c>
      <c r="P29" s="116">
        <v>109</v>
      </c>
      <c r="Q29" s="116">
        <v>1</v>
      </c>
      <c r="R29" s="116">
        <v>0</v>
      </c>
      <c r="S29" s="116">
        <v>0</v>
      </c>
      <c r="T29" s="139">
        <v>110</v>
      </c>
      <c r="U29" s="193"/>
      <c r="V29" s="115">
        <v>67</v>
      </c>
      <c r="W29" s="130">
        <v>72</v>
      </c>
      <c r="X29" s="131">
        <v>0</v>
      </c>
      <c r="Y29" s="116">
        <v>66</v>
      </c>
      <c r="Z29" s="116">
        <v>6</v>
      </c>
      <c r="AA29" s="116">
        <v>0</v>
      </c>
      <c r="AB29" s="116">
        <v>0</v>
      </c>
      <c r="AC29" s="110">
        <f t="shared" si="0"/>
        <v>72</v>
      </c>
      <c r="AD29" s="193"/>
      <c r="AE29" s="115">
        <v>5</v>
      </c>
      <c r="AF29" s="130">
        <v>3</v>
      </c>
      <c r="AG29" s="131">
        <v>2</v>
      </c>
      <c r="AH29" s="116">
        <v>0</v>
      </c>
      <c r="AI29" s="116">
        <v>3</v>
      </c>
      <c r="AJ29" s="116">
        <v>2</v>
      </c>
      <c r="AK29" s="116">
        <v>0</v>
      </c>
      <c r="AL29" s="110">
        <f t="shared" si="1"/>
        <v>5</v>
      </c>
      <c r="AM29" s="193"/>
      <c r="AN29" s="115">
        <v>73</v>
      </c>
      <c r="AO29" s="130">
        <v>55</v>
      </c>
      <c r="AP29" s="131">
        <v>23</v>
      </c>
      <c r="AQ29" s="116">
        <v>73</v>
      </c>
      <c r="AR29" s="116">
        <v>5</v>
      </c>
      <c r="AS29" s="116">
        <v>0</v>
      </c>
      <c r="AT29" s="116">
        <v>0</v>
      </c>
      <c r="AU29" s="110">
        <f t="shared" si="2"/>
        <v>78</v>
      </c>
      <c r="AV29" s="193"/>
      <c r="AW29" s="132" t="s">
        <v>44</v>
      </c>
      <c r="AX29" s="111">
        <v>66</v>
      </c>
      <c r="AY29" s="130">
        <v>59</v>
      </c>
      <c r="AZ29" s="131">
        <v>12</v>
      </c>
      <c r="BA29" s="110">
        <v>66</v>
      </c>
      <c r="BB29" s="110">
        <v>5</v>
      </c>
      <c r="BC29" s="110">
        <v>0</v>
      </c>
      <c r="BD29" s="110">
        <v>0</v>
      </c>
      <c r="BE29" s="110">
        <f t="shared" si="5"/>
        <v>71</v>
      </c>
      <c r="BF29" s="193"/>
      <c r="BG29" s="117"/>
      <c r="BH29" s="117"/>
      <c r="BI29" s="117"/>
      <c r="BJ29" s="117"/>
      <c r="BK29" s="117"/>
      <c r="BL29" s="117"/>
      <c r="BM29" s="117"/>
      <c r="BN29" s="110">
        <f t="shared" si="6"/>
        <v>0</v>
      </c>
    </row>
    <row r="30" spans="2:66" s="192" customFormat="1" ht="11.25">
      <c r="B30" s="116" t="s">
        <v>45</v>
      </c>
      <c r="C30" s="133" t="s">
        <v>20</v>
      </c>
      <c r="D30" s="213">
        <v>60</v>
      </c>
      <c r="E30" s="212">
        <v>67</v>
      </c>
      <c r="F30" s="211">
        <v>0</v>
      </c>
      <c r="G30" s="210">
        <v>60</v>
      </c>
      <c r="H30" s="210">
        <v>7</v>
      </c>
      <c r="I30" s="210">
        <v>0</v>
      </c>
      <c r="J30" s="210">
        <v>0</v>
      </c>
      <c r="K30" s="209">
        <v>67</v>
      </c>
      <c r="L30" s="193"/>
      <c r="M30" s="173">
        <v>25</v>
      </c>
      <c r="N30" s="174">
        <v>27</v>
      </c>
      <c r="O30" s="175">
        <v>1</v>
      </c>
      <c r="P30" s="116">
        <v>22</v>
      </c>
      <c r="Q30" s="116">
        <v>6</v>
      </c>
      <c r="R30" s="116">
        <v>0</v>
      </c>
      <c r="S30" s="116">
        <v>0</v>
      </c>
      <c r="T30" s="139">
        <v>28</v>
      </c>
      <c r="U30" s="193"/>
      <c r="V30" s="117"/>
      <c r="W30" s="118"/>
      <c r="X30" s="119"/>
      <c r="Y30" s="117"/>
      <c r="Z30" s="117"/>
      <c r="AA30" s="117"/>
      <c r="AB30" s="117"/>
      <c r="AC30" s="110">
        <v>0</v>
      </c>
      <c r="AD30" s="193"/>
      <c r="AE30" s="117"/>
      <c r="AF30" s="118"/>
      <c r="AG30" s="119"/>
      <c r="AH30" s="117"/>
      <c r="AI30" s="117"/>
      <c r="AJ30" s="117"/>
      <c r="AK30" s="117"/>
      <c r="AL30" s="110">
        <v>0</v>
      </c>
      <c r="AM30" s="193"/>
      <c r="AN30" s="117"/>
      <c r="AO30" s="118"/>
      <c r="AP30" s="119"/>
      <c r="AQ30" s="117"/>
      <c r="AR30" s="117"/>
      <c r="AS30" s="117"/>
      <c r="AT30" s="117"/>
      <c r="AU30" s="110">
        <v>0</v>
      </c>
      <c r="AV30" s="193"/>
      <c r="AW30" s="116" t="s">
        <v>45</v>
      </c>
      <c r="AX30" s="117"/>
      <c r="AY30" s="118"/>
      <c r="AZ30" s="119"/>
      <c r="BA30" s="117"/>
      <c r="BB30" s="117"/>
      <c r="BC30" s="117"/>
      <c r="BD30" s="117"/>
      <c r="BE30" s="110">
        <v>0</v>
      </c>
      <c r="BF30" s="193"/>
      <c r="BG30" s="117"/>
      <c r="BH30" s="118"/>
      <c r="BI30" s="119"/>
      <c r="BJ30" s="117"/>
      <c r="BK30" s="117"/>
      <c r="BL30" s="117"/>
      <c r="BM30" s="117"/>
      <c r="BN30" s="110">
        <v>0</v>
      </c>
    </row>
    <row r="31" spans="2:66" s="192" customFormat="1" ht="11.25">
      <c r="B31" s="116" t="s">
        <v>46</v>
      </c>
      <c r="C31" s="169" t="s">
        <v>38</v>
      </c>
      <c r="D31" s="213">
        <v>33</v>
      </c>
      <c r="E31" s="212">
        <v>36</v>
      </c>
      <c r="F31" s="211">
        <v>0</v>
      </c>
      <c r="G31" s="210">
        <v>33</v>
      </c>
      <c r="H31" s="210">
        <v>3</v>
      </c>
      <c r="I31" s="210">
        <v>0</v>
      </c>
      <c r="J31" s="210">
        <v>0</v>
      </c>
      <c r="K31" s="209">
        <v>36</v>
      </c>
      <c r="L31" s="193"/>
      <c r="M31" s="117"/>
      <c r="N31" s="118"/>
      <c r="O31" s="119"/>
      <c r="P31" s="117"/>
      <c r="Q31" s="117"/>
      <c r="R31" s="117"/>
      <c r="S31" s="117"/>
      <c r="T31" s="110">
        <v>0</v>
      </c>
      <c r="U31" s="193"/>
      <c r="V31" s="117"/>
      <c r="W31" s="118"/>
      <c r="X31" s="119"/>
      <c r="Y31" s="117"/>
      <c r="Z31" s="117"/>
      <c r="AA31" s="117"/>
      <c r="AB31" s="117"/>
      <c r="AC31" s="110">
        <v>0</v>
      </c>
      <c r="AD31" s="193"/>
      <c r="AE31" s="117"/>
      <c r="AF31" s="118"/>
      <c r="AG31" s="119"/>
      <c r="AH31" s="117"/>
      <c r="AI31" s="117"/>
      <c r="AJ31" s="117"/>
      <c r="AK31" s="117"/>
      <c r="AL31" s="110">
        <v>0</v>
      </c>
      <c r="AM31" s="193"/>
      <c r="AN31" s="117"/>
      <c r="AO31" s="118"/>
      <c r="AP31" s="119"/>
      <c r="AQ31" s="117"/>
      <c r="AR31" s="117"/>
      <c r="AS31" s="117"/>
      <c r="AT31" s="117"/>
      <c r="AU31" s="110">
        <v>0</v>
      </c>
      <c r="AV31" s="193"/>
      <c r="AW31" s="116" t="s">
        <v>46</v>
      </c>
      <c r="AX31" s="117"/>
      <c r="AY31" s="118"/>
      <c r="AZ31" s="119"/>
      <c r="BA31" s="117"/>
      <c r="BB31" s="117"/>
      <c r="BC31" s="117"/>
      <c r="BD31" s="117"/>
      <c r="BE31" s="110">
        <v>0</v>
      </c>
      <c r="BF31" s="193"/>
      <c r="BG31" s="117"/>
      <c r="BH31" s="118"/>
      <c r="BI31" s="119"/>
      <c r="BJ31" s="117"/>
      <c r="BK31" s="117"/>
      <c r="BL31" s="117"/>
      <c r="BM31" s="117"/>
      <c r="BN31" s="110">
        <v>0</v>
      </c>
    </row>
    <row r="32" spans="2:66" s="192" customFormat="1" ht="11.25">
      <c r="B32" s="132" t="s">
        <v>47</v>
      </c>
      <c r="C32" s="134" t="s">
        <v>18</v>
      </c>
      <c r="D32" s="213">
        <v>1606</v>
      </c>
      <c r="E32" s="212">
        <v>1020</v>
      </c>
      <c r="F32" s="211">
        <v>676</v>
      </c>
      <c r="G32" s="210">
        <v>1583</v>
      </c>
      <c r="H32" s="210">
        <v>111</v>
      </c>
      <c r="I32" s="210">
        <v>1</v>
      </c>
      <c r="J32" s="210">
        <v>1</v>
      </c>
      <c r="K32" s="209">
        <v>1696</v>
      </c>
      <c r="L32" s="193"/>
      <c r="M32" s="173">
        <v>1768</v>
      </c>
      <c r="N32" s="174">
        <v>1149</v>
      </c>
      <c r="O32" s="175">
        <v>712</v>
      </c>
      <c r="P32" s="116">
        <v>1467</v>
      </c>
      <c r="Q32" s="116">
        <v>136</v>
      </c>
      <c r="R32" s="116">
        <v>0</v>
      </c>
      <c r="S32" s="116">
        <v>258</v>
      </c>
      <c r="T32" s="139">
        <v>1861</v>
      </c>
      <c r="U32" s="193"/>
      <c r="V32" s="115">
        <v>1581</v>
      </c>
      <c r="W32" s="130">
        <v>1080</v>
      </c>
      <c r="X32" s="131">
        <v>660</v>
      </c>
      <c r="Y32" s="116">
        <v>1470</v>
      </c>
      <c r="Z32" s="116">
        <v>121</v>
      </c>
      <c r="AA32" s="116">
        <v>0</v>
      </c>
      <c r="AB32" s="116">
        <v>149</v>
      </c>
      <c r="AC32" s="110">
        <f t="shared" si="0"/>
        <v>1740</v>
      </c>
      <c r="AD32" s="193"/>
      <c r="AE32" s="115">
        <v>1026</v>
      </c>
      <c r="AF32" s="130">
        <v>648</v>
      </c>
      <c r="AG32" s="131">
        <v>393</v>
      </c>
      <c r="AH32" s="116">
        <v>941</v>
      </c>
      <c r="AI32" s="116">
        <v>45</v>
      </c>
      <c r="AJ32" s="116">
        <v>25</v>
      </c>
      <c r="AK32" s="116">
        <v>30</v>
      </c>
      <c r="AL32" s="110">
        <f t="shared" si="1"/>
        <v>1041</v>
      </c>
      <c r="AM32" s="193"/>
      <c r="AN32" s="115">
        <v>1461</v>
      </c>
      <c r="AO32" s="130">
        <v>948</v>
      </c>
      <c r="AP32" s="131">
        <v>588</v>
      </c>
      <c r="AQ32" s="116">
        <v>1407</v>
      </c>
      <c r="AR32" s="116">
        <v>77</v>
      </c>
      <c r="AS32" s="116">
        <v>0</v>
      </c>
      <c r="AT32" s="116">
        <v>52</v>
      </c>
      <c r="AU32" s="110">
        <f t="shared" si="2"/>
        <v>1536</v>
      </c>
      <c r="AV32" s="193"/>
      <c r="AW32" s="132" t="s">
        <v>47</v>
      </c>
      <c r="AX32" s="111">
        <v>1678</v>
      </c>
      <c r="AY32" s="130">
        <v>1112</v>
      </c>
      <c r="AZ32" s="131">
        <v>667</v>
      </c>
      <c r="BA32" s="112">
        <v>1471</v>
      </c>
      <c r="BB32" s="110">
        <v>101</v>
      </c>
      <c r="BC32" s="110">
        <v>0</v>
      </c>
      <c r="BD32" s="110">
        <v>207</v>
      </c>
      <c r="BE32" s="110">
        <f t="shared" si="5"/>
        <v>1779</v>
      </c>
      <c r="BF32" s="193"/>
      <c r="BG32" s="111">
        <v>1560</v>
      </c>
      <c r="BH32" s="130">
        <v>1062</v>
      </c>
      <c r="BI32" s="131">
        <v>577</v>
      </c>
      <c r="BJ32" s="112">
        <v>1492</v>
      </c>
      <c r="BK32" s="110">
        <v>75</v>
      </c>
      <c r="BL32" s="110">
        <v>4</v>
      </c>
      <c r="BM32" s="110">
        <v>68</v>
      </c>
      <c r="BN32" s="110">
        <f t="shared" si="6"/>
        <v>1639</v>
      </c>
    </row>
    <row r="33" spans="2:66" s="192" customFormat="1" ht="11.25">
      <c r="B33" s="132" t="s">
        <v>48</v>
      </c>
      <c r="C33" s="134" t="s">
        <v>18</v>
      </c>
      <c r="D33" s="213">
        <v>98</v>
      </c>
      <c r="E33" s="212">
        <v>87</v>
      </c>
      <c r="F33" s="211">
        <v>28</v>
      </c>
      <c r="G33" s="210">
        <v>98</v>
      </c>
      <c r="H33" s="210">
        <v>17</v>
      </c>
      <c r="I33" s="210">
        <v>0</v>
      </c>
      <c r="J33" s="210">
        <v>0</v>
      </c>
      <c r="K33" s="209">
        <v>115</v>
      </c>
      <c r="L33" s="193"/>
      <c r="M33" s="173">
        <v>121</v>
      </c>
      <c r="N33" s="174">
        <v>83</v>
      </c>
      <c r="O33" s="175">
        <v>57</v>
      </c>
      <c r="P33" s="116">
        <v>121</v>
      </c>
      <c r="Q33" s="116">
        <v>19</v>
      </c>
      <c r="R33" s="116">
        <v>0</v>
      </c>
      <c r="S33" s="116">
        <v>0</v>
      </c>
      <c r="T33" s="139">
        <v>140</v>
      </c>
      <c r="U33" s="193"/>
      <c r="V33" s="115">
        <v>95</v>
      </c>
      <c r="W33" s="130">
        <v>83</v>
      </c>
      <c r="X33" s="131">
        <v>21</v>
      </c>
      <c r="Y33" s="116">
        <v>94</v>
      </c>
      <c r="Z33" s="116">
        <v>10</v>
      </c>
      <c r="AA33" s="116">
        <v>0</v>
      </c>
      <c r="AB33" s="116">
        <v>0</v>
      </c>
      <c r="AC33" s="110">
        <f t="shared" si="0"/>
        <v>104</v>
      </c>
      <c r="AD33" s="193"/>
      <c r="AE33" s="115">
        <v>9</v>
      </c>
      <c r="AF33" s="130">
        <v>5</v>
      </c>
      <c r="AG33" s="131">
        <v>7</v>
      </c>
      <c r="AH33" s="116">
        <v>9</v>
      </c>
      <c r="AI33" s="116">
        <v>3</v>
      </c>
      <c r="AJ33" s="116">
        <v>0</v>
      </c>
      <c r="AK33" s="116">
        <v>0</v>
      </c>
      <c r="AL33" s="110">
        <f t="shared" si="1"/>
        <v>12</v>
      </c>
      <c r="AM33" s="193"/>
      <c r="AN33" s="115">
        <v>106</v>
      </c>
      <c r="AO33" s="130">
        <v>77</v>
      </c>
      <c r="AP33" s="131">
        <v>39</v>
      </c>
      <c r="AQ33" s="116">
        <v>106</v>
      </c>
      <c r="AR33" s="116">
        <v>10</v>
      </c>
      <c r="AS33" s="116">
        <v>0</v>
      </c>
      <c r="AT33" s="116">
        <v>0</v>
      </c>
      <c r="AU33" s="110">
        <f t="shared" si="2"/>
        <v>116</v>
      </c>
      <c r="AV33" s="193"/>
      <c r="AW33" s="132" t="s">
        <v>48</v>
      </c>
      <c r="AX33" s="111">
        <v>86</v>
      </c>
      <c r="AY33" s="130">
        <v>68</v>
      </c>
      <c r="AZ33" s="131">
        <v>23</v>
      </c>
      <c r="BA33" s="112">
        <v>86</v>
      </c>
      <c r="BB33" s="110">
        <v>5</v>
      </c>
      <c r="BC33" s="110">
        <v>0</v>
      </c>
      <c r="BD33" s="110">
        <v>0</v>
      </c>
      <c r="BE33" s="110">
        <f t="shared" si="5"/>
        <v>91</v>
      </c>
      <c r="BF33" s="193"/>
      <c r="BG33" s="111">
        <v>110</v>
      </c>
      <c r="BH33" s="130">
        <v>90</v>
      </c>
      <c r="BI33" s="131">
        <v>27</v>
      </c>
      <c r="BJ33" s="112">
        <v>110</v>
      </c>
      <c r="BK33" s="110">
        <v>7</v>
      </c>
      <c r="BL33" s="110">
        <v>0</v>
      </c>
      <c r="BM33" s="110">
        <v>0</v>
      </c>
      <c r="BN33" s="110">
        <f t="shared" si="6"/>
        <v>117</v>
      </c>
    </row>
    <row r="34" spans="2:66" s="192" customFormat="1" ht="11.25">
      <c r="B34" s="132" t="s">
        <v>49</v>
      </c>
      <c r="C34" s="133" t="s">
        <v>20</v>
      </c>
      <c r="D34" s="213">
        <v>89</v>
      </c>
      <c r="E34" s="212">
        <v>25</v>
      </c>
      <c r="F34" s="211">
        <v>66</v>
      </c>
      <c r="G34" s="210">
        <v>74</v>
      </c>
      <c r="H34" s="210">
        <v>5</v>
      </c>
      <c r="I34" s="210">
        <v>0</v>
      </c>
      <c r="J34" s="210">
        <v>12</v>
      </c>
      <c r="K34" s="209">
        <v>91</v>
      </c>
      <c r="L34" s="193"/>
      <c r="M34" s="173">
        <v>61</v>
      </c>
      <c r="N34" s="174">
        <v>32</v>
      </c>
      <c r="O34" s="175">
        <v>32</v>
      </c>
      <c r="P34" s="116">
        <v>55</v>
      </c>
      <c r="Q34" s="116">
        <v>4</v>
      </c>
      <c r="R34" s="116">
        <v>0</v>
      </c>
      <c r="S34" s="116">
        <v>5</v>
      </c>
      <c r="T34" s="139">
        <v>64</v>
      </c>
      <c r="U34" s="193"/>
      <c r="V34" s="115">
        <v>74</v>
      </c>
      <c r="W34" s="130">
        <v>21</v>
      </c>
      <c r="X34" s="131">
        <v>59</v>
      </c>
      <c r="Y34" s="116">
        <v>44</v>
      </c>
      <c r="Z34" s="116">
        <v>7</v>
      </c>
      <c r="AA34" s="116">
        <v>0</v>
      </c>
      <c r="AB34" s="116">
        <v>29</v>
      </c>
      <c r="AC34" s="110">
        <f t="shared" si="0"/>
        <v>80</v>
      </c>
      <c r="AD34" s="193"/>
      <c r="AE34" s="115">
        <v>16</v>
      </c>
      <c r="AF34" s="130">
        <v>7</v>
      </c>
      <c r="AG34" s="131">
        <v>12</v>
      </c>
      <c r="AH34" s="116">
        <v>15</v>
      </c>
      <c r="AI34" s="116">
        <v>4</v>
      </c>
      <c r="AJ34" s="116">
        <v>0</v>
      </c>
      <c r="AK34" s="116">
        <v>0</v>
      </c>
      <c r="AL34" s="110">
        <f t="shared" si="1"/>
        <v>19</v>
      </c>
      <c r="AM34" s="193"/>
      <c r="AN34" s="115">
        <v>42</v>
      </c>
      <c r="AO34" s="130">
        <v>26</v>
      </c>
      <c r="AP34" s="131">
        <v>17</v>
      </c>
      <c r="AQ34" s="116">
        <v>42</v>
      </c>
      <c r="AR34" s="116">
        <v>1</v>
      </c>
      <c r="AS34" s="116">
        <v>0</v>
      </c>
      <c r="AT34" s="116">
        <v>0</v>
      </c>
      <c r="AU34" s="110">
        <f t="shared" si="2"/>
        <v>43</v>
      </c>
      <c r="AV34" s="193"/>
      <c r="AW34" s="132" t="s">
        <v>49</v>
      </c>
      <c r="AX34" s="111">
        <v>30</v>
      </c>
      <c r="AY34" s="130">
        <v>14</v>
      </c>
      <c r="AZ34" s="131">
        <v>17</v>
      </c>
      <c r="BA34" s="112">
        <v>30</v>
      </c>
      <c r="BB34" s="110">
        <v>1</v>
      </c>
      <c r="BC34" s="110">
        <v>0</v>
      </c>
      <c r="BD34" s="110">
        <v>0</v>
      </c>
      <c r="BE34" s="110">
        <f t="shared" si="5"/>
        <v>31</v>
      </c>
      <c r="BF34" s="193"/>
      <c r="BG34" s="111">
        <v>69</v>
      </c>
      <c r="BH34" s="130">
        <v>40</v>
      </c>
      <c r="BI34" s="131">
        <v>34</v>
      </c>
      <c r="BJ34" s="112">
        <v>69</v>
      </c>
      <c r="BK34" s="110">
        <v>5</v>
      </c>
      <c r="BL34" s="110">
        <v>0</v>
      </c>
      <c r="BM34" s="110">
        <v>0</v>
      </c>
      <c r="BN34" s="110">
        <f t="shared" si="6"/>
        <v>74</v>
      </c>
    </row>
    <row r="35" spans="2:66" s="192" customFormat="1" ht="11.25">
      <c r="B35" s="220" t="s">
        <v>50</v>
      </c>
      <c r="C35" s="134" t="s">
        <v>18</v>
      </c>
      <c r="D35" s="213">
        <v>146</v>
      </c>
      <c r="E35" s="212">
        <v>63</v>
      </c>
      <c r="F35" s="211">
        <v>88</v>
      </c>
      <c r="G35" s="210">
        <v>146</v>
      </c>
      <c r="H35" s="210">
        <v>5</v>
      </c>
      <c r="I35" s="210">
        <v>0</v>
      </c>
      <c r="J35" s="210">
        <v>0</v>
      </c>
      <c r="K35" s="209">
        <v>151</v>
      </c>
      <c r="L35" s="193"/>
      <c r="M35" s="173">
        <v>154</v>
      </c>
      <c r="N35" s="174">
        <v>64</v>
      </c>
      <c r="O35" s="175">
        <v>110</v>
      </c>
      <c r="P35" s="116">
        <v>142</v>
      </c>
      <c r="Q35" s="116">
        <v>20</v>
      </c>
      <c r="R35" s="116">
        <v>0</v>
      </c>
      <c r="S35" s="116">
        <v>12</v>
      </c>
      <c r="T35" s="139">
        <v>174</v>
      </c>
      <c r="U35" s="193"/>
      <c r="V35" s="115">
        <v>147</v>
      </c>
      <c r="W35" s="130">
        <v>68</v>
      </c>
      <c r="X35" s="131">
        <v>101</v>
      </c>
      <c r="Y35" s="116">
        <v>142</v>
      </c>
      <c r="Z35" s="116">
        <v>23</v>
      </c>
      <c r="AA35" s="116">
        <v>0</v>
      </c>
      <c r="AB35" s="116">
        <v>4</v>
      </c>
      <c r="AC35" s="110">
        <f t="shared" si="0"/>
        <v>169</v>
      </c>
      <c r="AD35" s="193"/>
      <c r="AE35" s="115">
        <v>12</v>
      </c>
      <c r="AF35" s="130">
        <v>3</v>
      </c>
      <c r="AG35" s="131">
        <v>13</v>
      </c>
      <c r="AH35" s="116">
        <v>12</v>
      </c>
      <c r="AI35" s="116">
        <v>4</v>
      </c>
      <c r="AJ35" s="116">
        <v>0</v>
      </c>
      <c r="AK35" s="116">
        <v>0</v>
      </c>
      <c r="AL35" s="110">
        <f t="shared" si="1"/>
        <v>16</v>
      </c>
      <c r="AM35" s="193"/>
      <c r="AN35" s="115">
        <v>119</v>
      </c>
      <c r="AO35" s="130">
        <v>45</v>
      </c>
      <c r="AP35" s="131">
        <v>82</v>
      </c>
      <c r="AQ35" s="116">
        <v>119</v>
      </c>
      <c r="AR35" s="116">
        <v>8</v>
      </c>
      <c r="AS35" s="116">
        <v>0</v>
      </c>
      <c r="AT35" s="116">
        <v>0</v>
      </c>
      <c r="AU35" s="110">
        <f t="shared" si="2"/>
        <v>127</v>
      </c>
      <c r="AV35" s="193"/>
      <c r="AW35" s="116" t="s">
        <v>50</v>
      </c>
      <c r="AX35" s="111">
        <v>107</v>
      </c>
      <c r="AY35" s="130">
        <v>45</v>
      </c>
      <c r="AZ35" s="131">
        <v>64</v>
      </c>
      <c r="BA35" s="112">
        <v>107</v>
      </c>
      <c r="BB35" s="110">
        <v>2</v>
      </c>
      <c r="BC35" s="110">
        <v>0</v>
      </c>
      <c r="BD35" s="110">
        <v>0</v>
      </c>
      <c r="BE35" s="110">
        <f t="shared" si="5"/>
        <v>109</v>
      </c>
      <c r="BF35" s="193"/>
      <c r="BG35" s="111">
        <v>97</v>
      </c>
      <c r="BH35" s="130">
        <v>35</v>
      </c>
      <c r="BI35" s="131">
        <v>62</v>
      </c>
      <c r="BJ35" s="112">
        <v>97</v>
      </c>
      <c r="BK35" s="110">
        <v>0</v>
      </c>
      <c r="BL35" s="110">
        <v>0</v>
      </c>
      <c r="BM35" s="110">
        <v>0</v>
      </c>
      <c r="BN35" s="110">
        <f t="shared" si="6"/>
        <v>97</v>
      </c>
    </row>
    <row r="36" spans="2:66" s="192" customFormat="1" ht="11.25">
      <c r="B36" s="220" t="s">
        <v>51</v>
      </c>
      <c r="C36" s="169" t="s">
        <v>38</v>
      </c>
      <c r="D36" s="213">
        <v>27</v>
      </c>
      <c r="E36" s="212">
        <v>28</v>
      </c>
      <c r="F36" s="211">
        <v>2</v>
      </c>
      <c r="G36" s="210">
        <v>25</v>
      </c>
      <c r="H36" s="210">
        <v>5</v>
      </c>
      <c r="I36" s="210">
        <v>0</v>
      </c>
      <c r="J36" s="210">
        <v>0</v>
      </c>
      <c r="K36" s="209">
        <v>30</v>
      </c>
      <c r="L36" s="193"/>
      <c r="M36" s="113"/>
      <c r="N36" s="118"/>
      <c r="O36" s="119"/>
      <c r="P36" s="117"/>
      <c r="Q36" s="117"/>
      <c r="R36" s="117"/>
      <c r="S36" s="117"/>
      <c r="T36" s="110">
        <f t="shared" ref="T36:T41" si="7">+P36+Q36+R36+S36</f>
        <v>0</v>
      </c>
      <c r="U36" s="193"/>
      <c r="V36" s="113"/>
      <c r="W36" s="118"/>
      <c r="X36" s="119"/>
      <c r="Y36" s="117"/>
      <c r="Z36" s="117"/>
      <c r="AA36" s="117"/>
      <c r="AB36" s="117"/>
      <c r="AC36" s="110">
        <f t="shared" si="0"/>
        <v>0</v>
      </c>
      <c r="AD36" s="193"/>
      <c r="AE36" s="113"/>
      <c r="AF36" s="118"/>
      <c r="AG36" s="119"/>
      <c r="AH36" s="117"/>
      <c r="AI36" s="117"/>
      <c r="AJ36" s="117"/>
      <c r="AK36" s="117"/>
      <c r="AL36" s="110">
        <f t="shared" si="1"/>
        <v>0</v>
      </c>
      <c r="AM36" s="193"/>
      <c r="AN36" s="113"/>
      <c r="AO36" s="118"/>
      <c r="AP36" s="119"/>
      <c r="AQ36" s="117"/>
      <c r="AR36" s="117"/>
      <c r="AS36" s="117"/>
      <c r="AT36" s="117"/>
      <c r="AU36" s="110">
        <f t="shared" si="2"/>
        <v>0</v>
      </c>
      <c r="AV36" s="193"/>
      <c r="AW36" s="116" t="s">
        <v>51</v>
      </c>
      <c r="AX36" s="113"/>
      <c r="AY36" s="118"/>
      <c r="AZ36" s="119"/>
      <c r="BA36" s="117"/>
      <c r="BB36" s="117"/>
      <c r="BC36" s="117"/>
      <c r="BD36" s="117"/>
      <c r="BE36" s="110">
        <f t="shared" ref="BE36" si="8">+BA36+BB36+BC36+BD36</f>
        <v>0</v>
      </c>
      <c r="BF36" s="193"/>
      <c r="BG36" s="113"/>
      <c r="BH36" s="118"/>
      <c r="BI36" s="119"/>
      <c r="BJ36" s="117"/>
      <c r="BK36" s="117"/>
      <c r="BL36" s="117"/>
      <c r="BM36" s="117"/>
      <c r="BN36" s="110">
        <f t="shared" ref="BN36" si="9">+BJ36+BK36+BL36+BM36</f>
        <v>0</v>
      </c>
    </row>
    <row r="37" spans="2:66" s="192" customFormat="1" ht="11.25">
      <c r="B37" s="177" t="s">
        <v>52</v>
      </c>
      <c r="C37" s="110"/>
      <c r="D37" s="113"/>
      <c r="E37" s="118"/>
      <c r="F37" s="119"/>
      <c r="G37" s="117"/>
      <c r="H37" s="117"/>
      <c r="I37" s="117"/>
      <c r="J37" s="117"/>
      <c r="K37" s="139">
        <v>0</v>
      </c>
      <c r="L37" s="193"/>
      <c r="M37" s="113"/>
      <c r="N37" s="118"/>
      <c r="O37" s="119"/>
      <c r="P37" s="117"/>
      <c r="Q37" s="117"/>
      <c r="R37" s="117"/>
      <c r="S37" s="117"/>
      <c r="T37" s="110">
        <f t="shared" si="7"/>
        <v>0</v>
      </c>
      <c r="U37" s="193"/>
      <c r="V37" s="113"/>
      <c r="W37" s="118"/>
      <c r="X37" s="119"/>
      <c r="Y37" s="117"/>
      <c r="Z37" s="117"/>
      <c r="AA37" s="117"/>
      <c r="AB37" s="117"/>
      <c r="AC37" s="110">
        <f t="shared" si="0"/>
        <v>0</v>
      </c>
      <c r="AD37" s="193"/>
      <c r="AE37" s="113"/>
      <c r="AF37" s="118"/>
      <c r="AG37" s="119"/>
      <c r="AH37" s="117"/>
      <c r="AI37" s="117"/>
      <c r="AJ37" s="117"/>
      <c r="AK37" s="117"/>
      <c r="AL37" s="110">
        <f t="shared" si="1"/>
        <v>0</v>
      </c>
      <c r="AM37" s="193"/>
      <c r="AN37" s="115">
        <v>12</v>
      </c>
      <c r="AO37" s="172">
        <v>0</v>
      </c>
      <c r="AP37" s="178">
        <v>12</v>
      </c>
      <c r="AQ37" s="116">
        <v>12</v>
      </c>
      <c r="AR37" s="116">
        <v>0</v>
      </c>
      <c r="AS37" s="116">
        <v>0</v>
      </c>
      <c r="AT37" s="116">
        <v>0</v>
      </c>
      <c r="AU37" s="110">
        <f t="shared" si="2"/>
        <v>12</v>
      </c>
      <c r="AV37" s="193"/>
      <c r="AW37" s="177" t="s">
        <v>52</v>
      </c>
      <c r="AX37" s="113"/>
      <c r="AY37" s="113"/>
      <c r="AZ37" s="113"/>
      <c r="BA37" s="117"/>
      <c r="BB37" s="117"/>
      <c r="BC37" s="117"/>
      <c r="BD37" s="117"/>
      <c r="BE37" s="110">
        <f>SUM(BA37:BD37)</f>
        <v>0</v>
      </c>
      <c r="BF37" s="193"/>
      <c r="BG37" s="113"/>
      <c r="BH37" s="113"/>
      <c r="BI37" s="113"/>
      <c r="BJ37" s="117"/>
      <c r="BK37" s="117"/>
      <c r="BL37" s="117"/>
      <c r="BM37" s="117"/>
      <c r="BN37" s="110">
        <f>SUM(BJ37:BM37)</f>
        <v>0</v>
      </c>
    </row>
    <row r="38" spans="2:66" s="192" customFormat="1" ht="11.25">
      <c r="B38" s="179" t="s">
        <v>53</v>
      </c>
      <c r="C38" s="110"/>
      <c r="D38" s="113"/>
      <c r="E38" s="118"/>
      <c r="F38" s="119"/>
      <c r="G38" s="117"/>
      <c r="H38" s="117"/>
      <c r="I38" s="117"/>
      <c r="J38" s="117"/>
      <c r="K38" s="139">
        <v>0</v>
      </c>
      <c r="L38" s="193"/>
      <c r="M38" s="113"/>
      <c r="N38" s="118"/>
      <c r="O38" s="119"/>
      <c r="P38" s="117"/>
      <c r="Q38" s="117"/>
      <c r="R38" s="117"/>
      <c r="S38" s="117"/>
      <c r="T38" s="110">
        <f t="shared" si="7"/>
        <v>0</v>
      </c>
      <c r="U38" s="193"/>
      <c r="V38" s="113"/>
      <c r="W38" s="118"/>
      <c r="X38" s="119"/>
      <c r="Y38" s="117"/>
      <c r="Z38" s="117"/>
      <c r="AA38" s="117"/>
      <c r="AB38" s="117"/>
      <c r="AC38" s="110">
        <f t="shared" si="0"/>
        <v>0</v>
      </c>
      <c r="AD38" s="193"/>
      <c r="AE38" s="115">
        <v>3</v>
      </c>
      <c r="AF38" s="172">
        <v>2</v>
      </c>
      <c r="AG38" s="178">
        <v>4</v>
      </c>
      <c r="AH38" s="116">
        <v>3</v>
      </c>
      <c r="AI38" s="116">
        <v>3</v>
      </c>
      <c r="AJ38" s="116">
        <v>0</v>
      </c>
      <c r="AK38" s="116">
        <v>0</v>
      </c>
      <c r="AL38" s="110">
        <f t="shared" si="1"/>
        <v>6</v>
      </c>
      <c r="AM38" s="193"/>
      <c r="AN38" s="115">
        <v>38</v>
      </c>
      <c r="AO38" s="172">
        <v>23</v>
      </c>
      <c r="AP38" s="178">
        <v>18</v>
      </c>
      <c r="AQ38" s="116">
        <v>38</v>
      </c>
      <c r="AR38" s="116">
        <v>3</v>
      </c>
      <c r="AS38" s="116">
        <v>0</v>
      </c>
      <c r="AT38" s="116">
        <v>0</v>
      </c>
      <c r="AU38" s="110">
        <f t="shared" si="2"/>
        <v>41</v>
      </c>
      <c r="AV38" s="193"/>
      <c r="AW38" s="179" t="s">
        <v>53</v>
      </c>
      <c r="AX38" s="114">
        <v>37</v>
      </c>
      <c r="AY38" s="130">
        <v>37</v>
      </c>
      <c r="AZ38" s="131">
        <v>3</v>
      </c>
      <c r="BA38" s="110">
        <v>37</v>
      </c>
      <c r="BB38" s="110">
        <v>3</v>
      </c>
      <c r="BC38" s="110">
        <v>0</v>
      </c>
      <c r="BD38" s="110">
        <v>0</v>
      </c>
      <c r="BE38" s="110">
        <f>SUM(BA38:BD38)</f>
        <v>40</v>
      </c>
      <c r="BF38" s="193"/>
      <c r="BG38" s="114">
        <v>23</v>
      </c>
      <c r="BH38" s="130">
        <v>25</v>
      </c>
      <c r="BI38" s="131">
        <v>0</v>
      </c>
      <c r="BJ38" s="110">
        <v>23</v>
      </c>
      <c r="BK38" s="110">
        <v>2</v>
      </c>
      <c r="BL38" s="110">
        <v>0</v>
      </c>
      <c r="BM38" s="110">
        <v>0</v>
      </c>
      <c r="BN38" s="110">
        <f>SUM(BJ38:BM38)</f>
        <v>25</v>
      </c>
    </row>
    <row r="39" spans="2:66" s="192" customFormat="1" ht="11.25">
      <c r="B39" s="179" t="s">
        <v>54</v>
      </c>
      <c r="C39" s="110"/>
      <c r="D39" s="113"/>
      <c r="E39" s="118"/>
      <c r="F39" s="119"/>
      <c r="G39" s="117"/>
      <c r="H39" s="117"/>
      <c r="I39" s="117"/>
      <c r="J39" s="117"/>
      <c r="K39" s="139">
        <v>0</v>
      </c>
      <c r="L39" s="193"/>
      <c r="M39" s="113"/>
      <c r="N39" s="118"/>
      <c r="O39" s="119"/>
      <c r="P39" s="117"/>
      <c r="Q39" s="117"/>
      <c r="R39" s="117"/>
      <c r="S39" s="117"/>
      <c r="T39" s="110">
        <f t="shared" si="7"/>
        <v>0</v>
      </c>
      <c r="U39" s="193"/>
      <c r="V39" s="113"/>
      <c r="W39" s="118"/>
      <c r="X39" s="119"/>
      <c r="Y39" s="117"/>
      <c r="Z39" s="117"/>
      <c r="AA39" s="117"/>
      <c r="AB39" s="117"/>
      <c r="AC39" s="110">
        <f>+Y39+Z39+AA39+AB39</f>
        <v>0</v>
      </c>
      <c r="AD39" s="193"/>
      <c r="AE39" s="113"/>
      <c r="AF39" s="118"/>
      <c r="AG39" s="119"/>
      <c r="AH39" s="117"/>
      <c r="AI39" s="117"/>
      <c r="AJ39" s="117"/>
      <c r="AK39" s="117"/>
      <c r="AL39" s="110">
        <f t="shared" si="1"/>
        <v>0</v>
      </c>
      <c r="AM39" s="193"/>
      <c r="AN39" s="113"/>
      <c r="AO39" s="118"/>
      <c r="AP39" s="119"/>
      <c r="AQ39" s="117"/>
      <c r="AR39" s="117"/>
      <c r="AS39" s="117"/>
      <c r="AT39" s="117"/>
      <c r="AU39" s="110">
        <f t="shared" si="2"/>
        <v>0</v>
      </c>
      <c r="AV39" s="193"/>
      <c r="AW39" s="179" t="s">
        <v>54</v>
      </c>
      <c r="AX39" s="113"/>
      <c r="AY39" s="118"/>
      <c r="AZ39" s="119"/>
      <c r="BA39" s="117"/>
      <c r="BB39" s="117"/>
      <c r="BC39" s="117"/>
      <c r="BD39" s="117"/>
      <c r="BE39" s="110">
        <f>SUM(BA39:BD39)</f>
        <v>0</v>
      </c>
      <c r="BF39" s="193"/>
      <c r="BG39" s="111">
        <v>27</v>
      </c>
      <c r="BH39" s="130">
        <v>25</v>
      </c>
      <c r="BI39" s="131">
        <v>2</v>
      </c>
      <c r="BJ39" s="112">
        <v>27</v>
      </c>
      <c r="BK39" s="110">
        <v>0</v>
      </c>
      <c r="BL39" s="110">
        <v>0</v>
      </c>
      <c r="BM39" s="110">
        <v>0</v>
      </c>
      <c r="BN39" s="110">
        <f>SUM(BJ39:BM39)</f>
        <v>27</v>
      </c>
    </row>
    <row r="40" spans="2:66" s="192" customFormat="1" ht="11.25">
      <c r="B40" s="179" t="s">
        <v>55</v>
      </c>
      <c r="C40" s="110"/>
      <c r="D40" s="113"/>
      <c r="E40" s="118"/>
      <c r="F40" s="119"/>
      <c r="G40" s="117"/>
      <c r="H40" s="117"/>
      <c r="I40" s="117"/>
      <c r="J40" s="117"/>
      <c r="K40" s="139">
        <v>0</v>
      </c>
      <c r="L40" s="193"/>
      <c r="M40" s="113"/>
      <c r="N40" s="118"/>
      <c r="O40" s="119"/>
      <c r="P40" s="117"/>
      <c r="Q40" s="117"/>
      <c r="R40" s="117"/>
      <c r="S40" s="117"/>
      <c r="T40" s="110">
        <f t="shared" si="7"/>
        <v>0</v>
      </c>
      <c r="U40" s="193"/>
      <c r="V40" s="113"/>
      <c r="W40" s="118"/>
      <c r="X40" s="119"/>
      <c r="Y40" s="117"/>
      <c r="Z40" s="117"/>
      <c r="AA40" s="117"/>
      <c r="AB40" s="117"/>
      <c r="AC40" s="110">
        <f>+Y40+Z40+AA40+AB40</f>
        <v>0</v>
      </c>
      <c r="AD40" s="193"/>
      <c r="AE40" s="115">
        <v>2</v>
      </c>
      <c r="AF40" s="172">
        <v>2</v>
      </c>
      <c r="AG40" s="178">
        <v>1</v>
      </c>
      <c r="AH40" s="116">
        <v>2</v>
      </c>
      <c r="AI40" s="116">
        <v>1</v>
      </c>
      <c r="AJ40" s="116">
        <v>0</v>
      </c>
      <c r="AK40" s="116">
        <v>0</v>
      </c>
      <c r="AL40" s="110">
        <f t="shared" si="1"/>
        <v>3</v>
      </c>
      <c r="AM40" s="193"/>
      <c r="AN40" s="115">
        <v>19</v>
      </c>
      <c r="AO40" s="172">
        <v>17</v>
      </c>
      <c r="AP40" s="178">
        <v>2</v>
      </c>
      <c r="AQ40" s="116">
        <v>19</v>
      </c>
      <c r="AR40" s="116">
        <v>0</v>
      </c>
      <c r="AS40" s="116">
        <v>0</v>
      </c>
      <c r="AT40" s="116">
        <v>0</v>
      </c>
      <c r="AU40" s="110">
        <f t="shared" si="2"/>
        <v>19</v>
      </c>
      <c r="AV40" s="193"/>
      <c r="AW40" s="179" t="s">
        <v>55</v>
      </c>
      <c r="AX40" s="114">
        <v>21</v>
      </c>
      <c r="AY40" s="130">
        <v>20</v>
      </c>
      <c r="AZ40" s="131">
        <v>1</v>
      </c>
      <c r="BA40" s="110">
        <v>21</v>
      </c>
      <c r="BB40" s="110">
        <v>0</v>
      </c>
      <c r="BC40" s="110">
        <v>0</v>
      </c>
      <c r="BD40" s="110">
        <v>0</v>
      </c>
      <c r="BE40" s="110">
        <f>SUM(BA40:BD40)</f>
        <v>21</v>
      </c>
      <c r="BF40" s="193"/>
      <c r="BG40" s="117"/>
      <c r="BH40" s="118"/>
      <c r="BI40" s="119"/>
      <c r="BJ40" s="117"/>
      <c r="BK40" s="117"/>
      <c r="BL40" s="117"/>
      <c r="BM40" s="117"/>
      <c r="BN40" s="110">
        <f>SUM(BJ40:BM40)</f>
        <v>0</v>
      </c>
    </row>
    <row r="41" spans="2:66" s="192" customFormat="1" ht="11.25">
      <c r="B41" s="179" t="s">
        <v>56</v>
      </c>
      <c r="C41" s="110"/>
      <c r="D41" s="113"/>
      <c r="E41" s="118"/>
      <c r="F41" s="119"/>
      <c r="G41" s="113"/>
      <c r="H41" s="113"/>
      <c r="I41" s="113"/>
      <c r="J41" s="113"/>
      <c r="K41" s="139">
        <v>0</v>
      </c>
      <c r="L41" s="193"/>
      <c r="M41" s="113"/>
      <c r="N41" s="118"/>
      <c r="O41" s="119"/>
      <c r="P41" s="113"/>
      <c r="Q41" s="113"/>
      <c r="R41" s="113"/>
      <c r="S41" s="113"/>
      <c r="T41" s="110">
        <f t="shared" si="7"/>
        <v>0</v>
      </c>
      <c r="U41" s="193"/>
      <c r="V41" s="113"/>
      <c r="W41" s="118"/>
      <c r="X41" s="119"/>
      <c r="Y41" s="113"/>
      <c r="Z41" s="113"/>
      <c r="AA41" s="113"/>
      <c r="AB41" s="113"/>
      <c r="AC41" s="110">
        <f>+Y41+Z41+AA41+AB41</f>
        <v>0</v>
      </c>
      <c r="AD41" s="193"/>
      <c r="AE41" s="113"/>
      <c r="AF41" s="118"/>
      <c r="AG41" s="119"/>
      <c r="AH41" s="113"/>
      <c r="AI41" s="113"/>
      <c r="AJ41" s="113"/>
      <c r="AK41" s="113"/>
      <c r="AL41" s="110">
        <f t="shared" si="1"/>
        <v>0</v>
      </c>
      <c r="AM41" s="193"/>
      <c r="AN41" s="113"/>
      <c r="AO41" s="118"/>
      <c r="AP41" s="119"/>
      <c r="AQ41" s="113"/>
      <c r="AR41" s="113"/>
      <c r="AS41" s="113"/>
      <c r="AT41" s="113"/>
      <c r="AU41" s="110">
        <f t="shared" si="2"/>
        <v>0</v>
      </c>
      <c r="AV41" s="193"/>
      <c r="AW41" s="179" t="s">
        <v>56</v>
      </c>
      <c r="AX41" s="114">
        <v>17</v>
      </c>
      <c r="AY41" s="130">
        <v>21</v>
      </c>
      <c r="AZ41" s="131">
        <v>0</v>
      </c>
      <c r="BA41" s="110">
        <v>17</v>
      </c>
      <c r="BB41" s="110">
        <v>4</v>
      </c>
      <c r="BC41" s="110">
        <v>0</v>
      </c>
      <c r="BD41" s="110">
        <v>0</v>
      </c>
      <c r="BE41" s="110">
        <f>SUM(BA41:BD41)</f>
        <v>21</v>
      </c>
      <c r="BF41" s="193"/>
      <c r="BG41" s="117"/>
      <c r="BH41" s="118"/>
      <c r="BI41" s="119"/>
      <c r="BJ41" s="117"/>
      <c r="BK41" s="117"/>
      <c r="BL41" s="117"/>
      <c r="BM41" s="117"/>
      <c r="BN41" s="110">
        <f>SUM(BJ41:BM41)</f>
        <v>0</v>
      </c>
    </row>
    <row r="42" spans="2:66" s="192" customFormat="1" ht="11.25">
      <c r="B42" s="196"/>
      <c r="D42" s="194"/>
      <c r="E42" s="194"/>
      <c r="F42" s="194"/>
      <c r="G42" s="196"/>
      <c r="L42" s="193"/>
      <c r="M42" s="194"/>
      <c r="N42" s="194"/>
      <c r="O42" s="194"/>
      <c r="P42" s="196"/>
      <c r="U42" s="193"/>
      <c r="V42" s="194"/>
      <c r="W42" s="194"/>
      <c r="X42" s="194"/>
      <c r="Y42" s="196"/>
      <c r="AD42" s="193"/>
      <c r="AE42" s="194"/>
      <c r="AF42" s="194"/>
      <c r="AG42" s="194"/>
      <c r="AH42" s="196"/>
      <c r="AM42" s="193"/>
      <c r="AN42" s="194"/>
      <c r="AO42" s="194"/>
      <c r="AP42" s="194"/>
      <c r="AQ42" s="196"/>
      <c r="AV42" s="193"/>
      <c r="AW42" s="196"/>
      <c r="AY42" s="194"/>
      <c r="AZ42" s="194"/>
      <c r="BA42" s="196"/>
      <c r="BF42" s="193"/>
      <c r="BH42" s="194"/>
      <c r="BI42" s="194"/>
      <c r="BJ42" s="196"/>
    </row>
    <row r="43" spans="2:66" s="199" customFormat="1" ht="11.25">
      <c r="B43" s="120" t="s">
        <v>57</v>
      </c>
      <c r="C43" s="134" t="s">
        <v>18</v>
      </c>
      <c r="D43" s="121">
        <f t="shared" ref="D43:K43" si="10">SUM(D5:D41)</f>
        <v>9306</v>
      </c>
      <c r="E43" s="122">
        <f t="shared" si="10"/>
        <v>6181</v>
      </c>
      <c r="F43" s="122">
        <f t="shared" si="10"/>
        <v>3428</v>
      </c>
      <c r="G43" s="122">
        <f t="shared" si="10"/>
        <v>8891</v>
      </c>
      <c r="H43" s="122">
        <f t="shared" si="10"/>
        <v>438</v>
      </c>
      <c r="I43" s="122">
        <f t="shared" si="10"/>
        <v>14</v>
      </c>
      <c r="J43" s="122">
        <f t="shared" si="10"/>
        <v>266</v>
      </c>
      <c r="K43" s="122">
        <f t="shared" si="10"/>
        <v>9609</v>
      </c>
      <c r="L43" s="193"/>
      <c r="M43" s="121">
        <f t="shared" ref="M43:T43" si="11">SUM(M5:M41)</f>
        <v>9367</v>
      </c>
      <c r="N43" s="122">
        <f t="shared" si="11"/>
        <v>6144</v>
      </c>
      <c r="O43" s="122">
        <f t="shared" si="11"/>
        <v>3471</v>
      </c>
      <c r="P43" s="122">
        <f t="shared" si="11"/>
        <v>8740</v>
      </c>
      <c r="Q43" s="122">
        <f t="shared" si="11"/>
        <v>445</v>
      </c>
      <c r="R43" s="122">
        <f t="shared" si="11"/>
        <v>10</v>
      </c>
      <c r="S43" s="122">
        <f t="shared" si="11"/>
        <v>420</v>
      </c>
      <c r="T43" s="122">
        <f t="shared" si="11"/>
        <v>9615</v>
      </c>
      <c r="U43" s="193"/>
      <c r="V43" s="121">
        <f t="shared" ref="V43:AC43" si="12">SUM(V5:V41)</f>
        <v>8087</v>
      </c>
      <c r="W43" s="123">
        <f t="shared" si="12"/>
        <v>5389</v>
      </c>
      <c r="X43" s="123">
        <f t="shared" si="12"/>
        <v>3018</v>
      </c>
      <c r="Y43" s="122">
        <f t="shared" si="12"/>
        <v>7689</v>
      </c>
      <c r="Z43" s="122">
        <f t="shared" si="12"/>
        <v>422</v>
      </c>
      <c r="AA43" s="122">
        <f t="shared" si="12"/>
        <v>7</v>
      </c>
      <c r="AB43" s="122">
        <f t="shared" si="12"/>
        <v>289</v>
      </c>
      <c r="AC43" s="122">
        <f t="shared" si="12"/>
        <v>8407</v>
      </c>
      <c r="AD43" s="193"/>
      <c r="AE43" s="121">
        <f t="shared" ref="AE43:AL43" si="13">SUM(AE5:AE41)</f>
        <v>2213</v>
      </c>
      <c r="AF43" s="123">
        <f t="shared" si="13"/>
        <v>1458</v>
      </c>
      <c r="AG43" s="123">
        <f t="shared" si="13"/>
        <v>821</v>
      </c>
      <c r="AH43" s="122">
        <f t="shared" si="13"/>
        <v>1954</v>
      </c>
      <c r="AI43" s="122">
        <f t="shared" si="13"/>
        <v>216</v>
      </c>
      <c r="AJ43" s="122">
        <f t="shared" si="13"/>
        <v>61</v>
      </c>
      <c r="AK43" s="122">
        <f t="shared" si="13"/>
        <v>48</v>
      </c>
      <c r="AL43" s="122">
        <f t="shared" si="13"/>
        <v>2279</v>
      </c>
      <c r="AM43" s="193"/>
      <c r="AN43" s="121">
        <f t="shared" ref="AN43:AU43" si="14">SUM(AN5:AN41)</f>
        <v>8246</v>
      </c>
      <c r="AO43" s="123">
        <f t="shared" si="14"/>
        <v>5359</v>
      </c>
      <c r="AP43" s="123">
        <f t="shared" si="14"/>
        <v>3062</v>
      </c>
      <c r="AQ43" s="122">
        <f t="shared" si="14"/>
        <v>8161</v>
      </c>
      <c r="AR43" s="122">
        <f t="shared" si="14"/>
        <v>178</v>
      </c>
      <c r="AS43" s="122">
        <f t="shared" si="14"/>
        <v>1</v>
      </c>
      <c r="AT43" s="122">
        <f t="shared" si="14"/>
        <v>81</v>
      </c>
      <c r="AU43" s="122">
        <f t="shared" si="14"/>
        <v>8421</v>
      </c>
      <c r="AV43" s="193"/>
      <c r="AW43" s="120" t="s">
        <v>57</v>
      </c>
      <c r="AX43" s="121">
        <f t="shared" ref="AX43:BE43" si="15">SUM(AX5:AX41)</f>
        <v>8963</v>
      </c>
      <c r="AY43" s="122">
        <f t="shared" si="15"/>
        <v>5891</v>
      </c>
      <c r="AZ43" s="122">
        <f t="shared" si="15"/>
        <v>3259</v>
      </c>
      <c r="BA43" s="122">
        <f t="shared" si="15"/>
        <v>8550</v>
      </c>
      <c r="BB43" s="122">
        <f t="shared" si="15"/>
        <v>192</v>
      </c>
      <c r="BC43" s="122">
        <f t="shared" si="15"/>
        <v>4</v>
      </c>
      <c r="BD43" s="122">
        <f t="shared" si="15"/>
        <v>404</v>
      </c>
      <c r="BE43" s="122">
        <f t="shared" si="15"/>
        <v>9150</v>
      </c>
      <c r="BF43" s="193"/>
      <c r="BG43" s="197">
        <f t="shared" ref="BG43:BN43" si="16">SUM(BG5:BG41)</f>
        <v>8646</v>
      </c>
      <c r="BH43" s="198">
        <f t="shared" si="16"/>
        <v>5701</v>
      </c>
      <c r="BI43" s="198">
        <f t="shared" si="16"/>
        <v>3141</v>
      </c>
      <c r="BJ43" s="198">
        <f t="shared" si="16"/>
        <v>8297</v>
      </c>
      <c r="BK43" s="198">
        <f t="shared" si="16"/>
        <v>128</v>
      </c>
      <c r="BL43" s="198">
        <f t="shared" si="16"/>
        <v>70</v>
      </c>
      <c r="BM43" s="198">
        <f t="shared" si="16"/>
        <v>347</v>
      </c>
      <c r="BN43" s="198">
        <f t="shared" si="16"/>
        <v>8842</v>
      </c>
    </row>
    <row r="44" spans="2:66" s="192" customFormat="1" ht="11.25">
      <c r="B44" s="199"/>
      <c r="D44" s="194"/>
      <c r="E44" s="194"/>
      <c r="F44" s="194"/>
      <c r="G44" s="200"/>
      <c r="L44" s="193"/>
      <c r="M44" s="194"/>
      <c r="N44" s="194"/>
      <c r="O44" s="194"/>
      <c r="P44" s="200"/>
      <c r="U44" s="193"/>
      <c r="V44" s="194"/>
      <c r="W44" s="194"/>
      <c r="X44" s="194"/>
      <c r="Y44" s="200"/>
      <c r="AD44" s="193"/>
      <c r="AE44" s="194"/>
      <c r="AF44" s="194"/>
      <c r="AG44" s="194"/>
      <c r="AH44" s="200"/>
      <c r="AM44" s="193"/>
      <c r="AN44" s="194"/>
      <c r="AO44" s="194"/>
      <c r="AP44" s="194"/>
      <c r="AQ44" s="200"/>
      <c r="AV44" s="193"/>
      <c r="AW44" s="199"/>
      <c r="AX44" s="194"/>
      <c r="AY44" s="194"/>
      <c r="AZ44" s="194"/>
      <c r="BA44" s="200"/>
      <c r="BF44" s="193"/>
      <c r="BG44" s="194"/>
      <c r="BH44" s="194"/>
      <c r="BI44" s="194"/>
      <c r="BJ44" s="200"/>
    </row>
    <row r="45" spans="2:66" s="192" customFormat="1" ht="11.25">
      <c r="B45" s="132" t="s">
        <v>58</v>
      </c>
      <c r="C45" s="133" t="s">
        <v>20</v>
      </c>
      <c r="D45" s="213">
        <v>125</v>
      </c>
      <c r="E45" s="212">
        <v>117</v>
      </c>
      <c r="F45" s="211">
        <v>15</v>
      </c>
      <c r="G45" s="210">
        <v>125</v>
      </c>
      <c r="H45" s="210">
        <v>6</v>
      </c>
      <c r="I45" s="210">
        <v>1</v>
      </c>
      <c r="J45" s="210">
        <v>0</v>
      </c>
      <c r="K45" s="209">
        <v>132</v>
      </c>
      <c r="L45" s="193"/>
      <c r="M45" s="173">
        <v>94</v>
      </c>
      <c r="N45" s="174">
        <v>86</v>
      </c>
      <c r="O45" s="175">
        <v>8</v>
      </c>
      <c r="P45" s="116">
        <v>94</v>
      </c>
      <c r="Q45" s="116">
        <v>0</v>
      </c>
      <c r="R45" s="116">
        <v>0</v>
      </c>
      <c r="S45" s="116">
        <v>0</v>
      </c>
      <c r="T45" s="139">
        <v>94</v>
      </c>
      <c r="U45" s="193"/>
      <c r="V45" s="115">
        <v>72</v>
      </c>
      <c r="W45" s="130">
        <v>67</v>
      </c>
      <c r="X45" s="131">
        <v>9</v>
      </c>
      <c r="Y45" s="116">
        <v>57</v>
      </c>
      <c r="Z45" s="116">
        <v>5</v>
      </c>
      <c r="AA45" s="116">
        <v>1</v>
      </c>
      <c r="AB45" s="116">
        <v>13</v>
      </c>
      <c r="AC45" s="110">
        <f t="shared" ref="AC45:AC51" si="17">SUM(Y45:AB45)</f>
        <v>76</v>
      </c>
      <c r="AD45" s="193"/>
      <c r="AE45" s="115">
        <v>0</v>
      </c>
      <c r="AF45" s="130">
        <v>0</v>
      </c>
      <c r="AG45" s="131">
        <v>0</v>
      </c>
      <c r="AH45" s="116">
        <v>0</v>
      </c>
      <c r="AI45" s="116">
        <v>0</v>
      </c>
      <c r="AJ45" s="116">
        <v>0</v>
      </c>
      <c r="AK45" s="116">
        <v>0</v>
      </c>
      <c r="AL45" s="110">
        <f t="shared" ref="AL45:AL51" si="18">SUM(AH45:AK45)</f>
        <v>0</v>
      </c>
      <c r="AM45" s="193"/>
      <c r="AN45" s="115">
        <v>41</v>
      </c>
      <c r="AO45" s="130">
        <v>40</v>
      </c>
      <c r="AP45" s="131">
        <v>3</v>
      </c>
      <c r="AQ45" s="116">
        <v>41</v>
      </c>
      <c r="AR45" s="116">
        <v>2</v>
      </c>
      <c r="AS45" s="116">
        <v>0</v>
      </c>
      <c r="AT45" s="116">
        <v>0</v>
      </c>
      <c r="AU45" s="110">
        <f t="shared" ref="AU45:AU51" si="19">SUM(AQ45:AT45)</f>
        <v>43</v>
      </c>
      <c r="AV45" s="193"/>
      <c r="AW45" s="132" t="s">
        <v>58</v>
      </c>
      <c r="AX45" s="111">
        <v>84</v>
      </c>
      <c r="AY45" s="130">
        <v>86</v>
      </c>
      <c r="AZ45" s="131">
        <v>3</v>
      </c>
      <c r="BA45" s="112">
        <v>84</v>
      </c>
      <c r="BB45" s="110">
        <v>4</v>
      </c>
      <c r="BC45" s="110">
        <v>1</v>
      </c>
      <c r="BD45" s="110">
        <v>0</v>
      </c>
      <c r="BE45" s="110">
        <f t="shared" ref="BE45:BE51" si="20">SUM(BA45:BD45)</f>
        <v>89</v>
      </c>
      <c r="BF45" s="193"/>
      <c r="BG45" s="111">
        <v>37</v>
      </c>
      <c r="BH45" s="130">
        <v>40</v>
      </c>
      <c r="BI45" s="131">
        <v>0</v>
      </c>
      <c r="BJ45" s="112">
        <v>37</v>
      </c>
      <c r="BK45" s="110">
        <v>3</v>
      </c>
      <c r="BL45" s="110">
        <v>0</v>
      </c>
      <c r="BM45" s="110">
        <v>0</v>
      </c>
      <c r="BN45" s="110">
        <f t="shared" ref="BN45:BN51" si="21">SUM(BJ45:BM45)</f>
        <v>40</v>
      </c>
    </row>
    <row r="46" spans="2:66" s="192" customFormat="1" ht="11.25">
      <c r="B46" s="132" t="s">
        <v>59</v>
      </c>
      <c r="C46" s="134" t="s">
        <v>18</v>
      </c>
      <c r="D46" s="213">
        <v>247</v>
      </c>
      <c r="E46" s="212">
        <v>192</v>
      </c>
      <c r="F46" s="211">
        <v>62</v>
      </c>
      <c r="G46" s="210">
        <v>174</v>
      </c>
      <c r="H46" s="210">
        <v>12</v>
      </c>
      <c r="I46" s="210">
        <v>0</v>
      </c>
      <c r="J46" s="210">
        <v>68</v>
      </c>
      <c r="K46" s="209">
        <v>254</v>
      </c>
      <c r="L46" s="193"/>
      <c r="M46" s="173">
        <v>334</v>
      </c>
      <c r="N46" s="174">
        <v>265</v>
      </c>
      <c r="O46" s="175">
        <v>76</v>
      </c>
      <c r="P46" s="116">
        <v>187</v>
      </c>
      <c r="Q46" s="116">
        <v>7</v>
      </c>
      <c r="R46" s="116">
        <v>2</v>
      </c>
      <c r="S46" s="116">
        <v>145</v>
      </c>
      <c r="T46" s="139">
        <v>341</v>
      </c>
      <c r="U46" s="193"/>
      <c r="V46" s="115">
        <v>164</v>
      </c>
      <c r="W46" s="130">
        <v>127</v>
      </c>
      <c r="X46" s="131">
        <v>48</v>
      </c>
      <c r="Y46" s="116">
        <v>163</v>
      </c>
      <c r="Z46" s="116">
        <v>4</v>
      </c>
      <c r="AA46" s="116">
        <v>8</v>
      </c>
      <c r="AB46" s="116">
        <v>0</v>
      </c>
      <c r="AC46" s="110">
        <f t="shared" si="17"/>
        <v>175</v>
      </c>
      <c r="AD46" s="193"/>
      <c r="AE46" s="115">
        <v>3</v>
      </c>
      <c r="AF46" s="130">
        <v>3</v>
      </c>
      <c r="AG46" s="131">
        <v>1</v>
      </c>
      <c r="AH46" s="116">
        <v>2</v>
      </c>
      <c r="AI46" s="116">
        <v>2</v>
      </c>
      <c r="AJ46" s="116">
        <v>0</v>
      </c>
      <c r="AK46" s="116">
        <v>0</v>
      </c>
      <c r="AL46" s="110">
        <f t="shared" si="18"/>
        <v>4</v>
      </c>
      <c r="AM46" s="193"/>
      <c r="AN46" s="115">
        <v>38</v>
      </c>
      <c r="AO46" s="130">
        <v>28</v>
      </c>
      <c r="AP46" s="131">
        <v>12</v>
      </c>
      <c r="AQ46" s="116">
        <v>38</v>
      </c>
      <c r="AR46" s="116">
        <v>2</v>
      </c>
      <c r="AS46" s="116">
        <v>0</v>
      </c>
      <c r="AT46" s="116">
        <v>0</v>
      </c>
      <c r="AU46" s="110">
        <f t="shared" si="19"/>
        <v>40</v>
      </c>
      <c r="AV46" s="193"/>
      <c r="AW46" s="132" t="s">
        <v>59</v>
      </c>
      <c r="AX46" s="111">
        <v>28</v>
      </c>
      <c r="AY46" s="130">
        <v>21</v>
      </c>
      <c r="AZ46" s="131">
        <v>8</v>
      </c>
      <c r="BA46" s="112">
        <v>28</v>
      </c>
      <c r="BB46" s="110">
        <v>1</v>
      </c>
      <c r="BC46" s="110">
        <v>0</v>
      </c>
      <c r="BD46" s="110">
        <v>0</v>
      </c>
      <c r="BE46" s="110">
        <f t="shared" si="20"/>
        <v>29</v>
      </c>
      <c r="BF46" s="193"/>
      <c r="BG46" s="111">
        <v>57</v>
      </c>
      <c r="BH46" s="130">
        <v>43</v>
      </c>
      <c r="BI46" s="131">
        <v>15</v>
      </c>
      <c r="BJ46" s="112">
        <v>57</v>
      </c>
      <c r="BK46" s="110">
        <v>1</v>
      </c>
      <c r="BL46" s="110">
        <v>0</v>
      </c>
      <c r="BM46" s="110">
        <v>0</v>
      </c>
      <c r="BN46" s="110">
        <f t="shared" si="21"/>
        <v>58</v>
      </c>
    </row>
    <row r="47" spans="2:66" s="192" customFormat="1" ht="11.25">
      <c r="B47" s="132" t="s">
        <v>60</v>
      </c>
      <c r="C47" s="134" t="s">
        <v>18</v>
      </c>
      <c r="D47" s="213">
        <v>10</v>
      </c>
      <c r="E47" s="212">
        <v>5</v>
      </c>
      <c r="F47" s="211">
        <v>5</v>
      </c>
      <c r="G47" s="210">
        <v>10</v>
      </c>
      <c r="H47" s="210">
        <v>0</v>
      </c>
      <c r="I47" s="210">
        <v>0</v>
      </c>
      <c r="J47" s="210">
        <v>0</v>
      </c>
      <c r="K47" s="209">
        <v>10</v>
      </c>
      <c r="L47" s="193"/>
      <c r="M47" s="173">
        <v>16</v>
      </c>
      <c r="N47" s="174">
        <v>11</v>
      </c>
      <c r="O47" s="175">
        <v>5</v>
      </c>
      <c r="P47" s="116">
        <v>14</v>
      </c>
      <c r="Q47" s="116">
        <v>2</v>
      </c>
      <c r="R47" s="116">
        <v>0</v>
      </c>
      <c r="S47" s="116">
        <v>0</v>
      </c>
      <c r="T47" s="139">
        <v>16</v>
      </c>
      <c r="U47" s="193"/>
      <c r="V47" s="115">
        <v>14</v>
      </c>
      <c r="W47" s="130">
        <v>10</v>
      </c>
      <c r="X47" s="131">
        <v>5</v>
      </c>
      <c r="Y47" s="116">
        <v>11</v>
      </c>
      <c r="Z47" s="116">
        <v>3</v>
      </c>
      <c r="AA47" s="116">
        <v>1</v>
      </c>
      <c r="AB47" s="116">
        <v>0</v>
      </c>
      <c r="AC47" s="110">
        <f t="shared" si="17"/>
        <v>15</v>
      </c>
      <c r="AD47" s="193"/>
      <c r="AE47" s="115">
        <v>3</v>
      </c>
      <c r="AF47" s="130">
        <v>0</v>
      </c>
      <c r="AG47" s="131">
        <v>3</v>
      </c>
      <c r="AH47" s="116">
        <v>0</v>
      </c>
      <c r="AI47" s="116">
        <v>3</v>
      </c>
      <c r="AJ47" s="116">
        <v>0</v>
      </c>
      <c r="AK47" s="116">
        <v>0</v>
      </c>
      <c r="AL47" s="110">
        <f t="shared" si="18"/>
        <v>3</v>
      </c>
      <c r="AM47" s="193"/>
      <c r="AN47" s="115">
        <v>8</v>
      </c>
      <c r="AO47" s="130">
        <v>8</v>
      </c>
      <c r="AP47" s="131">
        <v>0</v>
      </c>
      <c r="AQ47" s="116">
        <v>8</v>
      </c>
      <c r="AR47" s="116">
        <v>0</v>
      </c>
      <c r="AS47" s="116">
        <v>0</v>
      </c>
      <c r="AT47" s="116">
        <v>0</v>
      </c>
      <c r="AU47" s="110">
        <f t="shared" si="19"/>
        <v>8</v>
      </c>
      <c r="AV47" s="193"/>
      <c r="AW47" s="132" t="s">
        <v>60</v>
      </c>
      <c r="AX47" s="111">
        <v>13</v>
      </c>
      <c r="AY47" s="130">
        <v>12</v>
      </c>
      <c r="AZ47" s="131">
        <v>1</v>
      </c>
      <c r="BA47" s="112">
        <v>13</v>
      </c>
      <c r="BB47" s="110">
        <v>0</v>
      </c>
      <c r="BC47" s="110">
        <v>0</v>
      </c>
      <c r="BD47" s="110">
        <v>0</v>
      </c>
      <c r="BE47" s="110">
        <f t="shared" si="20"/>
        <v>13</v>
      </c>
      <c r="BF47" s="193"/>
      <c r="BG47" s="111">
        <v>13</v>
      </c>
      <c r="BH47" s="130">
        <v>10</v>
      </c>
      <c r="BI47" s="131">
        <v>3</v>
      </c>
      <c r="BJ47" s="112">
        <v>13</v>
      </c>
      <c r="BK47" s="110">
        <v>0</v>
      </c>
      <c r="BL47" s="110">
        <v>0</v>
      </c>
      <c r="BM47" s="110">
        <v>0</v>
      </c>
      <c r="BN47" s="110">
        <f t="shared" si="21"/>
        <v>13</v>
      </c>
    </row>
    <row r="48" spans="2:66" s="192" customFormat="1" ht="11.25">
      <c r="B48" s="132" t="s">
        <v>61</v>
      </c>
      <c r="C48" s="133" t="s">
        <v>20</v>
      </c>
      <c r="D48" s="213">
        <v>156</v>
      </c>
      <c r="E48" s="212">
        <v>148</v>
      </c>
      <c r="F48" s="211">
        <v>12</v>
      </c>
      <c r="G48" s="210">
        <v>93</v>
      </c>
      <c r="H48" s="210">
        <v>4</v>
      </c>
      <c r="I48" s="210">
        <v>0</v>
      </c>
      <c r="J48" s="210">
        <v>63</v>
      </c>
      <c r="K48" s="209">
        <v>160</v>
      </c>
      <c r="L48" s="193"/>
      <c r="M48" s="173">
        <v>119</v>
      </c>
      <c r="N48" s="174">
        <v>102</v>
      </c>
      <c r="O48" s="175">
        <v>17</v>
      </c>
      <c r="P48" s="116">
        <v>98</v>
      </c>
      <c r="Q48" s="116">
        <v>0</v>
      </c>
      <c r="R48" s="116">
        <v>0</v>
      </c>
      <c r="S48" s="116">
        <v>21</v>
      </c>
      <c r="T48" s="139">
        <v>119</v>
      </c>
      <c r="U48" s="193"/>
      <c r="V48" s="115">
        <v>44</v>
      </c>
      <c r="W48" s="130">
        <v>47</v>
      </c>
      <c r="X48" s="131">
        <v>2</v>
      </c>
      <c r="Y48" s="116">
        <v>44</v>
      </c>
      <c r="Z48" s="116">
        <v>5</v>
      </c>
      <c r="AA48" s="116">
        <v>0</v>
      </c>
      <c r="AB48" s="116">
        <v>0</v>
      </c>
      <c r="AC48" s="110">
        <f t="shared" si="17"/>
        <v>49</v>
      </c>
      <c r="AD48" s="193"/>
      <c r="AE48" s="115">
        <v>13</v>
      </c>
      <c r="AF48" s="130">
        <v>11</v>
      </c>
      <c r="AG48" s="131">
        <v>2</v>
      </c>
      <c r="AH48" s="116">
        <v>0</v>
      </c>
      <c r="AI48" s="116">
        <v>13</v>
      </c>
      <c r="AJ48" s="116">
        <v>0</v>
      </c>
      <c r="AK48" s="116">
        <v>0</v>
      </c>
      <c r="AL48" s="110">
        <f t="shared" si="18"/>
        <v>13</v>
      </c>
      <c r="AM48" s="193"/>
      <c r="AN48" s="115">
        <v>60</v>
      </c>
      <c r="AO48" s="130">
        <v>67</v>
      </c>
      <c r="AP48" s="131">
        <v>1</v>
      </c>
      <c r="AQ48" s="116">
        <v>60</v>
      </c>
      <c r="AR48" s="116">
        <v>8</v>
      </c>
      <c r="AS48" s="116">
        <v>0</v>
      </c>
      <c r="AT48" s="116">
        <v>0</v>
      </c>
      <c r="AU48" s="110">
        <f t="shared" si="19"/>
        <v>68</v>
      </c>
      <c r="AV48" s="193"/>
      <c r="AW48" s="132" t="s">
        <v>61</v>
      </c>
      <c r="AX48" s="111">
        <v>52</v>
      </c>
      <c r="AY48" s="130">
        <v>59</v>
      </c>
      <c r="AZ48" s="131">
        <v>0</v>
      </c>
      <c r="BA48" s="112">
        <v>52</v>
      </c>
      <c r="BB48" s="110">
        <v>7</v>
      </c>
      <c r="BC48" s="110">
        <v>0</v>
      </c>
      <c r="BD48" s="110">
        <v>0</v>
      </c>
      <c r="BE48" s="110">
        <f t="shared" si="20"/>
        <v>59</v>
      </c>
      <c r="BF48" s="193"/>
      <c r="BG48" s="111">
        <v>59</v>
      </c>
      <c r="BH48" s="130">
        <v>64</v>
      </c>
      <c r="BI48" s="131">
        <v>1</v>
      </c>
      <c r="BJ48" s="112">
        <v>59</v>
      </c>
      <c r="BK48" s="110">
        <v>6</v>
      </c>
      <c r="BL48" s="110">
        <v>0</v>
      </c>
      <c r="BM48" s="110">
        <v>0</v>
      </c>
      <c r="BN48" s="110">
        <f t="shared" si="21"/>
        <v>65</v>
      </c>
    </row>
    <row r="49" spans="2:66" s="192" customFormat="1" ht="11.25">
      <c r="B49" s="132" t="s">
        <v>62</v>
      </c>
      <c r="C49" s="133" t="s">
        <v>20</v>
      </c>
      <c r="D49" s="213">
        <v>109</v>
      </c>
      <c r="E49" s="212">
        <v>82</v>
      </c>
      <c r="F49" s="211">
        <v>28</v>
      </c>
      <c r="G49" s="210">
        <v>105</v>
      </c>
      <c r="H49" s="210">
        <v>5</v>
      </c>
      <c r="I49" s="210">
        <v>0</v>
      </c>
      <c r="J49" s="210">
        <v>0</v>
      </c>
      <c r="K49" s="209">
        <v>110</v>
      </c>
      <c r="L49" s="193"/>
      <c r="M49" s="173">
        <v>93</v>
      </c>
      <c r="N49" s="174">
        <v>72</v>
      </c>
      <c r="O49" s="175">
        <v>21</v>
      </c>
      <c r="P49" s="116">
        <v>86</v>
      </c>
      <c r="Q49" s="116">
        <v>7</v>
      </c>
      <c r="R49" s="116">
        <v>0</v>
      </c>
      <c r="S49" s="116">
        <v>0</v>
      </c>
      <c r="T49" s="139">
        <v>93</v>
      </c>
      <c r="U49" s="193"/>
      <c r="V49" s="115">
        <v>69</v>
      </c>
      <c r="W49" s="130">
        <v>52</v>
      </c>
      <c r="X49" s="131">
        <v>18</v>
      </c>
      <c r="Y49" s="116">
        <v>65</v>
      </c>
      <c r="Z49" s="116">
        <v>4</v>
      </c>
      <c r="AA49" s="116">
        <v>1</v>
      </c>
      <c r="AB49" s="116">
        <v>0</v>
      </c>
      <c r="AC49" s="110">
        <f t="shared" si="17"/>
        <v>70</v>
      </c>
      <c r="AD49" s="193"/>
      <c r="AE49" s="115">
        <v>4</v>
      </c>
      <c r="AF49" s="130">
        <v>3</v>
      </c>
      <c r="AG49" s="131">
        <v>1</v>
      </c>
      <c r="AH49" s="116">
        <v>0</v>
      </c>
      <c r="AI49" s="116">
        <v>4</v>
      </c>
      <c r="AJ49" s="116">
        <v>0</v>
      </c>
      <c r="AK49" s="116">
        <v>0</v>
      </c>
      <c r="AL49" s="110">
        <f t="shared" si="18"/>
        <v>4</v>
      </c>
      <c r="AM49" s="193"/>
      <c r="AN49" s="115">
        <v>39</v>
      </c>
      <c r="AO49" s="130">
        <v>23</v>
      </c>
      <c r="AP49" s="131">
        <v>16</v>
      </c>
      <c r="AQ49" s="116">
        <v>39</v>
      </c>
      <c r="AR49" s="116">
        <v>0</v>
      </c>
      <c r="AS49" s="116">
        <v>0</v>
      </c>
      <c r="AT49" s="116">
        <v>0</v>
      </c>
      <c r="AU49" s="110">
        <f t="shared" si="19"/>
        <v>39</v>
      </c>
      <c r="AV49" s="193"/>
      <c r="AW49" s="132" t="s">
        <v>62</v>
      </c>
      <c r="AX49" s="111">
        <v>43</v>
      </c>
      <c r="AY49" s="130">
        <v>27</v>
      </c>
      <c r="AZ49" s="131">
        <v>16</v>
      </c>
      <c r="BA49" s="112">
        <v>43</v>
      </c>
      <c r="BB49" s="110">
        <v>0</v>
      </c>
      <c r="BC49" s="110">
        <v>0</v>
      </c>
      <c r="BD49" s="110">
        <v>0</v>
      </c>
      <c r="BE49" s="110">
        <f t="shared" si="20"/>
        <v>43</v>
      </c>
      <c r="BF49" s="193"/>
      <c r="BG49" s="111">
        <v>22</v>
      </c>
      <c r="BH49" s="130">
        <v>13</v>
      </c>
      <c r="BI49" s="131">
        <v>9</v>
      </c>
      <c r="BJ49" s="112">
        <v>22</v>
      </c>
      <c r="BK49" s="110">
        <v>0</v>
      </c>
      <c r="BL49" s="110">
        <v>0</v>
      </c>
      <c r="BM49" s="110">
        <v>0</v>
      </c>
      <c r="BN49" s="110">
        <f t="shared" si="21"/>
        <v>22</v>
      </c>
    </row>
    <row r="50" spans="2:66" s="192" customFormat="1" ht="11.25">
      <c r="B50" s="116" t="s">
        <v>63</v>
      </c>
      <c r="C50" s="134" t="s">
        <v>18</v>
      </c>
      <c r="D50" s="213">
        <v>159</v>
      </c>
      <c r="E50" s="212">
        <v>120</v>
      </c>
      <c r="F50" s="211">
        <v>42</v>
      </c>
      <c r="G50" s="210">
        <v>142</v>
      </c>
      <c r="H50" s="210">
        <v>3</v>
      </c>
      <c r="I50" s="210">
        <v>0</v>
      </c>
      <c r="J50" s="210">
        <v>17</v>
      </c>
      <c r="K50" s="209">
        <v>162</v>
      </c>
      <c r="L50" s="193"/>
      <c r="M50" s="173">
        <v>165</v>
      </c>
      <c r="N50" s="174">
        <v>134</v>
      </c>
      <c r="O50" s="175">
        <v>46</v>
      </c>
      <c r="P50" s="116">
        <v>165</v>
      </c>
      <c r="Q50" s="116">
        <v>15</v>
      </c>
      <c r="R50" s="116">
        <v>0</v>
      </c>
      <c r="S50" s="116">
        <v>0</v>
      </c>
      <c r="T50" s="139">
        <v>180</v>
      </c>
      <c r="U50" s="193"/>
      <c r="V50" s="115">
        <v>140</v>
      </c>
      <c r="W50" s="130">
        <v>109</v>
      </c>
      <c r="X50" s="131">
        <v>39</v>
      </c>
      <c r="Y50" s="116">
        <v>140</v>
      </c>
      <c r="Z50" s="116">
        <v>8</v>
      </c>
      <c r="AA50" s="116">
        <v>0</v>
      </c>
      <c r="AB50" s="116">
        <v>0</v>
      </c>
      <c r="AC50" s="110">
        <f t="shared" si="17"/>
        <v>148</v>
      </c>
      <c r="AD50" s="193"/>
      <c r="AE50" s="115">
        <v>39</v>
      </c>
      <c r="AF50" s="130">
        <v>34</v>
      </c>
      <c r="AG50" s="131">
        <v>10</v>
      </c>
      <c r="AH50" s="116">
        <v>39</v>
      </c>
      <c r="AI50" s="116">
        <v>5</v>
      </c>
      <c r="AJ50" s="116">
        <v>0</v>
      </c>
      <c r="AK50" s="116">
        <v>0</v>
      </c>
      <c r="AL50" s="110">
        <f t="shared" si="18"/>
        <v>44</v>
      </c>
      <c r="AM50" s="193"/>
      <c r="AN50" s="115">
        <v>145</v>
      </c>
      <c r="AO50" s="130">
        <v>116</v>
      </c>
      <c r="AP50" s="131">
        <v>43</v>
      </c>
      <c r="AQ50" s="116">
        <v>145</v>
      </c>
      <c r="AR50" s="116">
        <v>13</v>
      </c>
      <c r="AS50" s="116">
        <v>1</v>
      </c>
      <c r="AT50" s="116">
        <v>0</v>
      </c>
      <c r="AU50" s="110">
        <f t="shared" si="19"/>
        <v>159</v>
      </c>
      <c r="AV50" s="193"/>
      <c r="AW50" s="116" t="s">
        <v>63</v>
      </c>
      <c r="AX50" s="111">
        <v>219</v>
      </c>
      <c r="AY50" s="130">
        <v>170</v>
      </c>
      <c r="AZ50" s="131">
        <v>64</v>
      </c>
      <c r="BA50" s="112">
        <v>219</v>
      </c>
      <c r="BB50" s="110">
        <v>13</v>
      </c>
      <c r="BC50" s="110">
        <v>2</v>
      </c>
      <c r="BD50" s="110">
        <v>0</v>
      </c>
      <c r="BE50" s="110">
        <f t="shared" si="20"/>
        <v>234</v>
      </c>
      <c r="BF50" s="193"/>
      <c r="BG50" s="111">
        <v>183</v>
      </c>
      <c r="BH50" s="130">
        <v>133</v>
      </c>
      <c r="BI50" s="131">
        <v>56</v>
      </c>
      <c r="BJ50" s="112">
        <v>183</v>
      </c>
      <c r="BK50" s="110">
        <v>3</v>
      </c>
      <c r="BL50" s="110">
        <v>3</v>
      </c>
      <c r="BM50" s="110">
        <v>0</v>
      </c>
      <c r="BN50" s="110">
        <f t="shared" si="21"/>
        <v>189</v>
      </c>
    </row>
    <row r="51" spans="2:66" s="192" customFormat="1" ht="11.25">
      <c r="B51" s="132" t="s">
        <v>64</v>
      </c>
      <c r="C51" s="133" t="s">
        <v>20</v>
      </c>
      <c r="D51" s="213">
        <v>218</v>
      </c>
      <c r="E51" s="212">
        <v>189</v>
      </c>
      <c r="F51" s="211">
        <v>29</v>
      </c>
      <c r="G51" s="210">
        <v>217</v>
      </c>
      <c r="H51" s="210">
        <v>1</v>
      </c>
      <c r="I51" s="210">
        <v>0</v>
      </c>
      <c r="J51" s="210">
        <v>0</v>
      </c>
      <c r="K51" s="209">
        <v>218</v>
      </c>
      <c r="L51" s="193"/>
      <c r="M51" s="173">
        <v>179</v>
      </c>
      <c r="N51" s="174">
        <v>158</v>
      </c>
      <c r="O51" s="175">
        <v>21</v>
      </c>
      <c r="P51" s="116">
        <v>175</v>
      </c>
      <c r="Q51" s="116">
        <v>4</v>
      </c>
      <c r="R51" s="116">
        <v>0</v>
      </c>
      <c r="S51" s="116">
        <v>0</v>
      </c>
      <c r="T51" s="139">
        <v>179</v>
      </c>
      <c r="U51" s="193"/>
      <c r="V51" s="115">
        <v>202</v>
      </c>
      <c r="W51" s="130">
        <v>187</v>
      </c>
      <c r="X51" s="131">
        <v>15</v>
      </c>
      <c r="Y51" s="116">
        <v>200</v>
      </c>
      <c r="Z51" s="116">
        <v>2</v>
      </c>
      <c r="AA51" s="116">
        <v>0</v>
      </c>
      <c r="AB51" s="116">
        <v>0</v>
      </c>
      <c r="AC51" s="110">
        <f t="shared" si="17"/>
        <v>202</v>
      </c>
      <c r="AD51" s="193"/>
      <c r="AE51" s="115">
        <v>3</v>
      </c>
      <c r="AF51" s="130">
        <v>2</v>
      </c>
      <c r="AG51" s="131">
        <v>1</v>
      </c>
      <c r="AH51" s="116">
        <v>0</v>
      </c>
      <c r="AI51" s="116">
        <v>3</v>
      </c>
      <c r="AJ51" s="116">
        <v>0</v>
      </c>
      <c r="AK51" s="116">
        <v>0</v>
      </c>
      <c r="AL51" s="110">
        <f t="shared" si="18"/>
        <v>3</v>
      </c>
      <c r="AM51" s="193"/>
      <c r="AN51" s="115">
        <v>221</v>
      </c>
      <c r="AO51" s="130">
        <v>200</v>
      </c>
      <c r="AP51" s="131">
        <v>21</v>
      </c>
      <c r="AQ51" s="116">
        <v>221</v>
      </c>
      <c r="AR51" s="116">
        <v>0</v>
      </c>
      <c r="AS51" s="116">
        <v>0</v>
      </c>
      <c r="AT51" s="116">
        <v>0</v>
      </c>
      <c r="AU51" s="110">
        <f t="shared" si="19"/>
        <v>221</v>
      </c>
      <c r="AV51" s="193"/>
      <c r="AW51" s="132" t="s">
        <v>64</v>
      </c>
      <c r="AX51" s="111">
        <v>169</v>
      </c>
      <c r="AY51" s="130">
        <v>152</v>
      </c>
      <c r="AZ51" s="131">
        <v>17</v>
      </c>
      <c r="BA51" s="112">
        <v>169</v>
      </c>
      <c r="BB51" s="110">
        <v>0</v>
      </c>
      <c r="BC51" s="110">
        <v>0</v>
      </c>
      <c r="BD51" s="110">
        <v>0</v>
      </c>
      <c r="BE51" s="110">
        <f t="shared" si="20"/>
        <v>169</v>
      </c>
      <c r="BF51" s="193"/>
      <c r="BG51" s="111">
        <v>190</v>
      </c>
      <c r="BH51" s="130">
        <v>161</v>
      </c>
      <c r="BI51" s="131">
        <v>30</v>
      </c>
      <c r="BJ51" s="112">
        <v>190</v>
      </c>
      <c r="BK51" s="110">
        <v>0</v>
      </c>
      <c r="BL51" s="110">
        <v>1</v>
      </c>
      <c r="BM51" s="110">
        <v>0</v>
      </c>
      <c r="BN51" s="110">
        <f t="shared" si="21"/>
        <v>191</v>
      </c>
    </row>
    <row r="52" spans="2:66" s="192" customFormat="1" ht="11.25">
      <c r="B52" s="181" t="s">
        <v>65</v>
      </c>
      <c r="C52" s="169" t="s">
        <v>38</v>
      </c>
      <c r="D52" s="213">
        <v>54</v>
      </c>
      <c r="E52" s="212">
        <v>51</v>
      </c>
      <c r="F52" s="211">
        <v>3</v>
      </c>
      <c r="G52" s="210">
        <v>0</v>
      </c>
      <c r="H52" s="210">
        <v>0</v>
      </c>
      <c r="I52" s="210">
        <v>0</v>
      </c>
      <c r="J52" s="210">
        <v>54</v>
      </c>
      <c r="K52" s="209">
        <v>54</v>
      </c>
      <c r="L52" s="193"/>
      <c r="M52" s="113"/>
      <c r="N52" s="118"/>
      <c r="O52" s="119"/>
      <c r="P52" s="113"/>
      <c r="Q52" s="113"/>
      <c r="R52" s="113"/>
      <c r="S52" s="113"/>
      <c r="T52" s="110">
        <f>+P52+Q52+R52+S52</f>
        <v>0</v>
      </c>
      <c r="U52" s="193"/>
      <c r="V52" s="113"/>
      <c r="W52" s="118"/>
      <c r="X52" s="119"/>
      <c r="Y52" s="113"/>
      <c r="Z52" s="113"/>
      <c r="AA52" s="113"/>
      <c r="AB52" s="113"/>
      <c r="AC52" s="110">
        <f t="shared" ref="AC52:AC54" si="22">+Y52+Z52+AA52+AB52</f>
        <v>0</v>
      </c>
      <c r="AD52" s="193"/>
      <c r="AE52" s="113"/>
      <c r="AF52" s="118"/>
      <c r="AG52" s="119"/>
      <c r="AH52" s="113"/>
      <c r="AI52" s="113"/>
      <c r="AJ52" s="113"/>
      <c r="AK52" s="113"/>
      <c r="AL52" s="110">
        <f t="shared" ref="AL52:AL54" si="23">+AH52+AI52+AJ52+AK52</f>
        <v>0</v>
      </c>
      <c r="AM52" s="193"/>
      <c r="AN52" s="113"/>
      <c r="AO52" s="118"/>
      <c r="AP52" s="119"/>
      <c r="AQ52" s="113"/>
      <c r="AR52" s="113"/>
      <c r="AS52" s="113"/>
      <c r="AT52" s="113"/>
      <c r="AU52" s="110">
        <f t="shared" ref="AU52:AU54" si="24">+AQ52+AR52+AS52+AT52</f>
        <v>0</v>
      </c>
      <c r="AV52" s="193"/>
      <c r="AW52" s="181" t="s">
        <v>65</v>
      </c>
      <c r="AX52" s="113"/>
      <c r="AY52" s="118"/>
      <c r="AZ52" s="119"/>
      <c r="BA52" s="113"/>
      <c r="BB52" s="113"/>
      <c r="BC52" s="113"/>
      <c r="BD52" s="113"/>
      <c r="BE52" s="110">
        <f t="shared" ref="BE52:BE54" si="25">+BA52+BB52+BC52+BD52</f>
        <v>0</v>
      </c>
      <c r="BF52" s="193"/>
      <c r="BG52" s="113"/>
      <c r="BH52" s="118"/>
      <c r="BI52" s="119"/>
      <c r="BJ52" s="113"/>
      <c r="BK52" s="113"/>
      <c r="BL52" s="113"/>
      <c r="BM52" s="113"/>
      <c r="BN52" s="110">
        <f t="shared" ref="BN52:BN55" si="26">+BJ52+BK52+BL52+BM52</f>
        <v>0</v>
      </c>
    </row>
    <row r="53" spans="2:66" s="192" customFormat="1" ht="11.25">
      <c r="B53" s="132" t="s">
        <v>66</v>
      </c>
      <c r="C53" s="169" t="s">
        <v>38</v>
      </c>
      <c r="D53" s="213">
        <v>63</v>
      </c>
      <c r="E53" s="212">
        <v>52</v>
      </c>
      <c r="F53" s="211">
        <v>11</v>
      </c>
      <c r="G53" s="210">
        <v>0</v>
      </c>
      <c r="H53" s="210">
        <v>0</v>
      </c>
      <c r="I53" s="210">
        <v>0</v>
      </c>
      <c r="J53" s="210">
        <v>63</v>
      </c>
      <c r="K53" s="209">
        <v>63</v>
      </c>
      <c r="L53" s="193"/>
      <c r="M53" s="113"/>
      <c r="N53" s="118"/>
      <c r="O53" s="119"/>
      <c r="P53" s="113"/>
      <c r="Q53" s="113"/>
      <c r="R53" s="113"/>
      <c r="S53" s="113"/>
      <c r="T53" s="110">
        <f>+P53+Q53+R53+S53</f>
        <v>0</v>
      </c>
      <c r="U53" s="193"/>
      <c r="V53" s="113"/>
      <c r="W53" s="118"/>
      <c r="X53" s="119"/>
      <c r="Y53" s="113"/>
      <c r="Z53" s="113"/>
      <c r="AA53" s="113"/>
      <c r="AB53" s="113"/>
      <c r="AC53" s="110">
        <f t="shared" si="22"/>
        <v>0</v>
      </c>
      <c r="AD53" s="193"/>
      <c r="AE53" s="113"/>
      <c r="AF53" s="118"/>
      <c r="AG53" s="119"/>
      <c r="AH53" s="113"/>
      <c r="AI53" s="113"/>
      <c r="AJ53" s="113"/>
      <c r="AK53" s="113"/>
      <c r="AL53" s="110">
        <f t="shared" si="23"/>
        <v>0</v>
      </c>
      <c r="AM53" s="193"/>
      <c r="AN53" s="113"/>
      <c r="AO53" s="118"/>
      <c r="AP53" s="119"/>
      <c r="AQ53" s="113"/>
      <c r="AR53" s="113"/>
      <c r="AS53" s="113"/>
      <c r="AT53" s="113"/>
      <c r="AU53" s="110">
        <f t="shared" si="24"/>
        <v>0</v>
      </c>
      <c r="AV53" s="193"/>
      <c r="AW53" s="132" t="s">
        <v>66</v>
      </c>
      <c r="AX53" s="113"/>
      <c r="AY53" s="118"/>
      <c r="AZ53" s="119"/>
      <c r="BA53" s="113"/>
      <c r="BB53" s="113"/>
      <c r="BC53" s="113"/>
      <c r="BD53" s="113"/>
      <c r="BE53" s="110">
        <f t="shared" si="25"/>
        <v>0</v>
      </c>
      <c r="BF53" s="193"/>
      <c r="BG53" s="113"/>
      <c r="BH53" s="118"/>
      <c r="BI53" s="119"/>
      <c r="BJ53" s="113"/>
      <c r="BK53" s="113"/>
      <c r="BL53" s="113"/>
      <c r="BM53" s="113"/>
      <c r="BN53" s="110">
        <f t="shared" si="26"/>
        <v>0</v>
      </c>
    </row>
    <row r="54" spans="2:66" s="192" customFormat="1" ht="11.25">
      <c r="B54" s="176" t="s">
        <v>67</v>
      </c>
      <c r="C54" s="169" t="s">
        <v>38</v>
      </c>
      <c r="D54" s="213">
        <v>0</v>
      </c>
      <c r="E54" s="212">
        <v>0</v>
      </c>
      <c r="F54" s="211">
        <v>0</v>
      </c>
      <c r="G54" s="210">
        <v>0</v>
      </c>
      <c r="H54" s="210">
        <v>0</v>
      </c>
      <c r="I54" s="210">
        <v>0</v>
      </c>
      <c r="J54" s="210">
        <v>0</v>
      </c>
      <c r="K54" s="209">
        <v>0</v>
      </c>
      <c r="L54" s="193"/>
      <c r="M54" s="113"/>
      <c r="N54" s="118"/>
      <c r="O54" s="119"/>
      <c r="P54" s="113"/>
      <c r="Q54" s="113"/>
      <c r="R54" s="113"/>
      <c r="S54" s="113"/>
      <c r="T54" s="110">
        <f>+P54+Q54+R54+S54</f>
        <v>0</v>
      </c>
      <c r="U54" s="193"/>
      <c r="V54" s="113"/>
      <c r="W54" s="118"/>
      <c r="X54" s="119"/>
      <c r="Y54" s="113"/>
      <c r="Z54" s="113"/>
      <c r="AA54" s="113"/>
      <c r="AB54" s="113"/>
      <c r="AC54" s="110">
        <f t="shared" si="22"/>
        <v>0</v>
      </c>
      <c r="AD54" s="193"/>
      <c r="AE54" s="113"/>
      <c r="AF54" s="118"/>
      <c r="AG54" s="119"/>
      <c r="AH54" s="113"/>
      <c r="AI54" s="113"/>
      <c r="AJ54" s="113"/>
      <c r="AK54" s="113"/>
      <c r="AL54" s="110">
        <f t="shared" si="23"/>
        <v>0</v>
      </c>
      <c r="AM54" s="193"/>
      <c r="AN54" s="113"/>
      <c r="AO54" s="118"/>
      <c r="AP54" s="119"/>
      <c r="AQ54" s="113"/>
      <c r="AR54" s="113"/>
      <c r="AS54" s="113"/>
      <c r="AT54" s="113"/>
      <c r="AU54" s="110">
        <f t="shared" si="24"/>
        <v>0</v>
      </c>
      <c r="AV54" s="193"/>
      <c r="AW54" s="176" t="s">
        <v>67</v>
      </c>
      <c r="AX54" s="113"/>
      <c r="AY54" s="118"/>
      <c r="AZ54" s="119"/>
      <c r="BA54" s="113"/>
      <c r="BB54" s="113"/>
      <c r="BC54" s="113"/>
      <c r="BD54" s="113"/>
      <c r="BE54" s="110">
        <f t="shared" si="25"/>
        <v>0</v>
      </c>
      <c r="BF54" s="193"/>
      <c r="BG54" s="113"/>
      <c r="BH54" s="118"/>
      <c r="BI54" s="119"/>
      <c r="BJ54" s="113"/>
      <c r="BK54" s="113"/>
      <c r="BL54" s="113"/>
      <c r="BM54" s="113"/>
      <c r="BN54" s="110">
        <f t="shared" si="26"/>
        <v>0</v>
      </c>
    </row>
    <row r="55" spans="2:66" s="192" customFormat="1" ht="11.25">
      <c r="B55" s="132" t="s">
        <v>68</v>
      </c>
      <c r="C55" s="169"/>
      <c r="D55" s="113"/>
      <c r="E55" s="118"/>
      <c r="F55" s="119"/>
      <c r="G55" s="113"/>
      <c r="H55" s="113"/>
      <c r="I55" s="113"/>
      <c r="J55" s="113"/>
      <c r="K55" s="110">
        <v>0</v>
      </c>
      <c r="L55" s="193"/>
      <c r="M55" s="173">
        <v>8</v>
      </c>
      <c r="N55" s="174">
        <v>6</v>
      </c>
      <c r="O55" s="175">
        <v>2</v>
      </c>
      <c r="P55" s="116">
        <v>8</v>
      </c>
      <c r="Q55" s="116">
        <v>0</v>
      </c>
      <c r="R55" s="116">
        <v>0</v>
      </c>
      <c r="S55" s="116">
        <v>0</v>
      </c>
      <c r="T55" s="139">
        <v>8</v>
      </c>
      <c r="U55" s="193"/>
      <c r="V55" s="115">
        <v>13</v>
      </c>
      <c r="W55" s="130">
        <v>7</v>
      </c>
      <c r="X55" s="131">
        <v>6</v>
      </c>
      <c r="Y55" s="116">
        <v>13</v>
      </c>
      <c r="Z55" s="116">
        <v>0</v>
      </c>
      <c r="AA55" s="116">
        <v>0</v>
      </c>
      <c r="AB55" s="116">
        <v>0</v>
      </c>
      <c r="AC55" s="110">
        <f>SUM(Y55:AB55)</f>
        <v>13</v>
      </c>
      <c r="AD55" s="193"/>
      <c r="AE55" s="115">
        <v>2</v>
      </c>
      <c r="AF55" s="130">
        <v>0</v>
      </c>
      <c r="AG55" s="131">
        <v>2</v>
      </c>
      <c r="AH55" s="116">
        <v>0</v>
      </c>
      <c r="AI55" s="116">
        <v>2</v>
      </c>
      <c r="AJ55" s="116">
        <v>0</v>
      </c>
      <c r="AK55" s="116">
        <v>0</v>
      </c>
      <c r="AL55" s="110">
        <f>SUM(AH55:AK55)</f>
        <v>2</v>
      </c>
      <c r="AM55" s="193"/>
      <c r="AN55" s="115">
        <v>28</v>
      </c>
      <c r="AO55" s="130">
        <v>19</v>
      </c>
      <c r="AP55" s="131">
        <v>14</v>
      </c>
      <c r="AQ55" s="116">
        <v>28</v>
      </c>
      <c r="AR55" s="116">
        <v>5</v>
      </c>
      <c r="AS55" s="116">
        <v>0</v>
      </c>
      <c r="AT55" s="116">
        <v>0</v>
      </c>
      <c r="AU55" s="110">
        <f>SUM(AQ55:AT55)</f>
        <v>33</v>
      </c>
      <c r="AV55" s="193"/>
      <c r="AW55" s="132" t="s">
        <v>68</v>
      </c>
      <c r="AX55" s="111">
        <v>22</v>
      </c>
      <c r="AY55" s="130">
        <v>19</v>
      </c>
      <c r="AZ55" s="131">
        <v>7</v>
      </c>
      <c r="BA55" s="112">
        <v>22</v>
      </c>
      <c r="BB55" s="110">
        <v>4</v>
      </c>
      <c r="BC55" s="110">
        <v>0</v>
      </c>
      <c r="BD55" s="110">
        <v>0</v>
      </c>
      <c r="BE55" s="110">
        <f t="shared" ref="BE55" si="27">SUM(BA55:BD55)</f>
        <v>26</v>
      </c>
      <c r="BF55" s="193"/>
      <c r="BG55" s="111">
        <v>44</v>
      </c>
      <c r="BH55" s="130">
        <v>33</v>
      </c>
      <c r="BI55" s="131">
        <v>12</v>
      </c>
      <c r="BJ55" s="112">
        <v>44</v>
      </c>
      <c r="BK55" s="110">
        <v>1</v>
      </c>
      <c r="BL55" s="110">
        <v>0</v>
      </c>
      <c r="BM55" s="110">
        <v>0</v>
      </c>
      <c r="BN55" s="110">
        <f t="shared" si="26"/>
        <v>45</v>
      </c>
    </row>
    <row r="56" spans="2:66" s="192" customFormat="1" ht="11.25">
      <c r="B56" s="110" t="s">
        <v>69</v>
      </c>
      <c r="C56" s="134" t="s">
        <v>18</v>
      </c>
      <c r="D56" s="214">
        <v>27</v>
      </c>
      <c r="E56" s="215">
        <v>17</v>
      </c>
      <c r="F56" s="216">
        <v>10</v>
      </c>
      <c r="G56" s="217">
        <v>1</v>
      </c>
      <c r="H56" s="217">
        <v>2</v>
      </c>
      <c r="I56" s="217">
        <v>24</v>
      </c>
      <c r="J56" s="217">
        <v>0</v>
      </c>
      <c r="K56" s="218">
        <v>27</v>
      </c>
      <c r="L56" s="193"/>
      <c r="M56" s="138">
        <f>+N56+O56</f>
        <v>108</v>
      </c>
      <c r="N56" s="136">
        <f>15+73+1</f>
        <v>89</v>
      </c>
      <c r="O56" s="137">
        <f>2+10+1+6</f>
        <v>19</v>
      </c>
      <c r="P56" s="112">
        <f>1+1</f>
        <v>2</v>
      </c>
      <c r="Q56" s="110">
        <v>2</v>
      </c>
      <c r="R56" s="110">
        <v>25</v>
      </c>
      <c r="S56" s="110">
        <f>6+73</f>
        <v>79</v>
      </c>
      <c r="T56" s="139">
        <f>SUM(P56:S56)</f>
        <v>108</v>
      </c>
      <c r="U56" s="193"/>
      <c r="V56" s="113"/>
      <c r="W56" s="118"/>
      <c r="X56" s="119"/>
      <c r="Y56" s="113"/>
      <c r="Z56" s="113"/>
      <c r="AA56" s="113"/>
      <c r="AB56" s="113"/>
      <c r="AC56" s="110">
        <f>+Y56+Z56+AA56+AB56</f>
        <v>0</v>
      </c>
      <c r="AD56" s="193"/>
      <c r="AE56" s="113"/>
      <c r="AF56" s="118"/>
      <c r="AG56" s="119"/>
      <c r="AH56" s="113"/>
      <c r="AI56" s="113"/>
      <c r="AJ56" s="113"/>
      <c r="AK56" s="113"/>
      <c r="AL56" s="110">
        <f>+AH56+AI56+AJ56+AK56</f>
        <v>0</v>
      </c>
      <c r="AM56" s="193"/>
      <c r="AN56" s="113"/>
      <c r="AO56" s="118"/>
      <c r="AP56" s="119"/>
      <c r="AQ56" s="113"/>
      <c r="AR56" s="113"/>
      <c r="AS56" s="113"/>
      <c r="AT56" s="113"/>
      <c r="AU56" s="110">
        <f>+AQ56+AR56+AS56+AT56</f>
        <v>0</v>
      </c>
      <c r="AV56" s="193"/>
      <c r="AW56" s="110" t="s">
        <v>69</v>
      </c>
      <c r="AX56" s="113"/>
      <c r="AY56" s="118"/>
      <c r="AZ56" s="119"/>
      <c r="BA56" s="113"/>
      <c r="BB56" s="113"/>
      <c r="BC56" s="113"/>
      <c r="BD56" s="113"/>
      <c r="BE56" s="110">
        <f>+BA56+BB56+BC56+BD56</f>
        <v>0</v>
      </c>
      <c r="BF56" s="193"/>
      <c r="BG56" s="113"/>
      <c r="BH56" s="118"/>
      <c r="BI56" s="119"/>
      <c r="BJ56" s="113"/>
      <c r="BK56" s="113"/>
      <c r="BL56" s="113"/>
      <c r="BM56" s="113"/>
      <c r="BN56" s="110">
        <f>+BJ56+BK56+BL56+BM56</f>
        <v>0</v>
      </c>
    </row>
    <row r="57" spans="2:66" s="192" customFormat="1" ht="11.25">
      <c r="D57" s="201"/>
      <c r="E57" s="201"/>
      <c r="F57" s="201"/>
      <c r="G57" s="200"/>
      <c r="L57" s="193"/>
      <c r="M57" s="201"/>
      <c r="N57" s="201"/>
      <c r="O57" s="201"/>
      <c r="P57" s="200"/>
      <c r="U57" s="193"/>
      <c r="V57" s="201"/>
      <c r="W57" s="201"/>
      <c r="X57" s="201"/>
      <c r="Y57" s="200"/>
      <c r="AD57" s="193"/>
      <c r="AE57" s="201"/>
      <c r="AF57" s="201"/>
      <c r="AG57" s="201"/>
      <c r="AH57" s="200"/>
      <c r="AM57" s="193"/>
      <c r="AN57" s="201"/>
      <c r="AO57" s="201"/>
      <c r="AP57" s="201"/>
      <c r="AQ57" s="200"/>
      <c r="AV57" s="193"/>
      <c r="AX57" s="201"/>
      <c r="AY57" s="201"/>
      <c r="AZ57" s="201"/>
      <c r="BA57" s="200"/>
      <c r="BF57" s="193"/>
      <c r="BG57" s="201"/>
      <c r="BH57" s="201"/>
      <c r="BI57" s="201"/>
      <c r="BJ57" s="200"/>
    </row>
    <row r="58" spans="2:66" s="199" customFormat="1" ht="11.25">
      <c r="B58" s="120" t="s">
        <v>70</v>
      </c>
      <c r="C58" s="133" t="s">
        <v>20</v>
      </c>
      <c r="D58" s="121">
        <f t="shared" ref="D58:J58" si="28">SUM(D45:D57)</f>
        <v>1168</v>
      </c>
      <c r="E58" s="122">
        <f t="shared" si="28"/>
        <v>973</v>
      </c>
      <c r="F58" s="122">
        <f t="shared" si="28"/>
        <v>217</v>
      </c>
      <c r="G58" s="122">
        <f t="shared" si="28"/>
        <v>867</v>
      </c>
      <c r="H58" s="122">
        <f t="shared" si="28"/>
        <v>33</v>
      </c>
      <c r="I58" s="122">
        <f t="shared" si="28"/>
        <v>25</v>
      </c>
      <c r="J58" s="122">
        <f t="shared" si="28"/>
        <v>265</v>
      </c>
      <c r="K58" s="122">
        <f>SUM(K45:K56)</f>
        <v>1190</v>
      </c>
      <c r="L58" s="193"/>
      <c r="M58" s="121">
        <f t="shared" ref="M58:T58" si="29">SUM(M45:M57)</f>
        <v>1116</v>
      </c>
      <c r="N58" s="122">
        <f t="shared" si="29"/>
        <v>923</v>
      </c>
      <c r="O58" s="122">
        <f t="shared" si="29"/>
        <v>215</v>
      </c>
      <c r="P58" s="122">
        <f t="shared" si="29"/>
        <v>829</v>
      </c>
      <c r="Q58" s="122">
        <f t="shared" si="29"/>
        <v>37</v>
      </c>
      <c r="R58" s="122">
        <f t="shared" si="29"/>
        <v>27</v>
      </c>
      <c r="S58" s="122">
        <f t="shared" si="29"/>
        <v>245</v>
      </c>
      <c r="T58" s="122">
        <f t="shared" si="29"/>
        <v>1138</v>
      </c>
      <c r="U58" s="185"/>
      <c r="V58" s="121">
        <f t="shared" ref="V58:AC58" si="30">SUM(V45:V57)</f>
        <v>718</v>
      </c>
      <c r="W58" s="123">
        <f t="shared" si="30"/>
        <v>606</v>
      </c>
      <c r="X58" s="123">
        <f t="shared" si="30"/>
        <v>142</v>
      </c>
      <c r="Y58" s="122">
        <f t="shared" si="30"/>
        <v>693</v>
      </c>
      <c r="Z58" s="122">
        <f t="shared" si="30"/>
        <v>31</v>
      </c>
      <c r="AA58" s="122">
        <f t="shared" si="30"/>
        <v>11</v>
      </c>
      <c r="AB58" s="122">
        <f t="shared" si="30"/>
        <v>13</v>
      </c>
      <c r="AC58" s="122">
        <f t="shared" si="30"/>
        <v>748</v>
      </c>
      <c r="AD58" s="193"/>
      <c r="AE58" s="121">
        <f t="shared" ref="AE58:AL58" si="31">SUM(AE45:AE57)</f>
        <v>67</v>
      </c>
      <c r="AF58" s="123">
        <f t="shared" si="31"/>
        <v>53</v>
      </c>
      <c r="AG58" s="123">
        <f t="shared" si="31"/>
        <v>20</v>
      </c>
      <c r="AH58" s="122">
        <f t="shared" si="31"/>
        <v>41</v>
      </c>
      <c r="AI58" s="122">
        <f t="shared" si="31"/>
        <v>32</v>
      </c>
      <c r="AJ58" s="122">
        <f t="shared" si="31"/>
        <v>0</v>
      </c>
      <c r="AK58" s="122">
        <f t="shared" si="31"/>
        <v>0</v>
      </c>
      <c r="AL58" s="122">
        <f t="shared" si="31"/>
        <v>73</v>
      </c>
      <c r="AM58" s="193"/>
      <c r="AN58" s="121">
        <f t="shared" ref="AN58:AU58" si="32">SUM(AN45:AN57)</f>
        <v>580</v>
      </c>
      <c r="AO58" s="123">
        <f t="shared" si="32"/>
        <v>501</v>
      </c>
      <c r="AP58" s="123">
        <f t="shared" si="32"/>
        <v>110</v>
      </c>
      <c r="AQ58" s="122">
        <f t="shared" si="32"/>
        <v>580</v>
      </c>
      <c r="AR58" s="122">
        <f t="shared" si="32"/>
        <v>30</v>
      </c>
      <c r="AS58" s="122">
        <f t="shared" si="32"/>
        <v>1</v>
      </c>
      <c r="AT58" s="122">
        <f t="shared" si="32"/>
        <v>0</v>
      </c>
      <c r="AU58" s="122">
        <f t="shared" si="32"/>
        <v>611</v>
      </c>
      <c r="AV58" s="193"/>
      <c r="AW58" s="120" t="s">
        <v>70</v>
      </c>
      <c r="AX58" s="121">
        <f t="shared" ref="AX58:BE58" si="33">SUM(AX45:AX57)</f>
        <v>630</v>
      </c>
      <c r="AY58" s="122">
        <f t="shared" si="33"/>
        <v>546</v>
      </c>
      <c r="AZ58" s="122">
        <f t="shared" si="33"/>
        <v>116</v>
      </c>
      <c r="BA58" s="123">
        <f t="shared" si="33"/>
        <v>630</v>
      </c>
      <c r="BB58" s="123">
        <f t="shared" si="33"/>
        <v>29</v>
      </c>
      <c r="BC58" s="123">
        <f t="shared" si="33"/>
        <v>3</v>
      </c>
      <c r="BD58" s="123">
        <f t="shared" si="33"/>
        <v>0</v>
      </c>
      <c r="BE58" s="123">
        <f t="shared" si="33"/>
        <v>662</v>
      </c>
      <c r="BF58" s="185"/>
      <c r="BG58" s="121">
        <f t="shared" ref="BG58:BN58" si="34">SUM(BG45:BG57)</f>
        <v>605</v>
      </c>
      <c r="BH58" s="122">
        <f t="shared" si="34"/>
        <v>497</v>
      </c>
      <c r="BI58" s="122">
        <f t="shared" si="34"/>
        <v>126</v>
      </c>
      <c r="BJ58" s="123">
        <f t="shared" si="34"/>
        <v>605</v>
      </c>
      <c r="BK58" s="123">
        <f t="shared" si="34"/>
        <v>14</v>
      </c>
      <c r="BL58" s="123">
        <f t="shared" si="34"/>
        <v>4</v>
      </c>
      <c r="BM58" s="123">
        <f t="shared" si="34"/>
        <v>0</v>
      </c>
      <c r="BN58" s="123">
        <f t="shared" si="34"/>
        <v>623</v>
      </c>
    </row>
    <row r="59" spans="2:66" s="192" customFormat="1" ht="11.25">
      <c r="D59" s="194"/>
      <c r="E59" s="194"/>
      <c r="F59" s="194"/>
      <c r="G59" s="200"/>
      <c r="L59" s="193"/>
      <c r="M59" s="194"/>
      <c r="N59" s="194"/>
      <c r="O59" s="194"/>
      <c r="P59" s="200"/>
      <c r="U59" s="193"/>
      <c r="V59" s="194"/>
      <c r="W59" s="194"/>
      <c r="X59" s="194"/>
      <c r="Y59" s="200"/>
      <c r="AD59" s="193"/>
      <c r="AE59" s="194"/>
      <c r="AF59" s="194"/>
      <c r="AG59" s="194"/>
      <c r="AH59" s="200"/>
      <c r="AM59" s="193"/>
      <c r="AN59" s="194"/>
      <c r="AO59" s="194"/>
      <c r="AP59" s="194"/>
      <c r="AQ59" s="200"/>
      <c r="AV59" s="193"/>
      <c r="AX59" s="194"/>
      <c r="AY59" s="194"/>
      <c r="AZ59" s="194"/>
      <c r="BA59" s="200"/>
      <c r="BF59" s="193"/>
      <c r="BG59" s="194"/>
      <c r="BH59" s="194"/>
      <c r="BI59" s="194"/>
      <c r="BJ59" s="200"/>
    </row>
    <row r="60" spans="2:66" s="192" customFormat="1" ht="11.25">
      <c r="B60" s="110" t="s">
        <v>71</v>
      </c>
      <c r="C60" s="134" t="s">
        <v>18</v>
      </c>
      <c r="D60" s="138">
        <v>289</v>
      </c>
      <c r="E60" s="136">
        <v>195</v>
      </c>
      <c r="F60" s="137">
        <v>94</v>
      </c>
      <c r="G60" s="112">
        <v>34</v>
      </c>
      <c r="H60" s="112">
        <v>35</v>
      </c>
      <c r="I60" s="112">
        <v>217</v>
      </c>
      <c r="J60" s="112">
        <v>3</v>
      </c>
      <c r="K60" s="135">
        <v>289</v>
      </c>
      <c r="L60" s="193"/>
      <c r="M60" s="138">
        <f>398-M56</f>
        <v>290</v>
      </c>
      <c r="N60" s="136">
        <f>268-N56</f>
        <v>179</v>
      </c>
      <c r="O60" s="137">
        <f>133-O56</f>
        <v>114</v>
      </c>
      <c r="P60" s="112">
        <f>35-P56</f>
        <v>33</v>
      </c>
      <c r="Q60" s="112">
        <f>37-Q56</f>
        <v>35</v>
      </c>
      <c r="R60" s="112">
        <f>248-R56</f>
        <v>223</v>
      </c>
      <c r="S60" s="112">
        <f>81-S56</f>
        <v>2</v>
      </c>
      <c r="T60" s="135">
        <f>401-T56</f>
        <v>293</v>
      </c>
      <c r="U60" s="193"/>
      <c r="V60" s="111">
        <f>133+28+194</f>
        <v>355</v>
      </c>
      <c r="W60" s="124">
        <f>105+15+125</f>
        <v>245</v>
      </c>
      <c r="X60" s="125">
        <f>29+14+69</f>
        <v>112</v>
      </c>
      <c r="Y60" s="112">
        <v>16</v>
      </c>
      <c r="Z60" s="110">
        <v>29</v>
      </c>
      <c r="AA60" s="110">
        <v>134</v>
      </c>
      <c r="AB60" s="110">
        <v>178</v>
      </c>
      <c r="AC60" s="110">
        <f>+Y60+Z60+AA60+AB60</f>
        <v>357</v>
      </c>
      <c r="AD60" s="193"/>
      <c r="AE60" s="111">
        <f>6+13+3</f>
        <v>22</v>
      </c>
      <c r="AF60" s="124">
        <f>6+6+2</f>
        <v>14</v>
      </c>
      <c r="AG60" s="125">
        <v>9</v>
      </c>
      <c r="AH60" s="112">
        <v>2</v>
      </c>
      <c r="AI60" s="110">
        <v>13</v>
      </c>
      <c r="AJ60" s="110">
        <f>6+1+1</f>
        <v>8</v>
      </c>
      <c r="AK60" s="110">
        <v>0</v>
      </c>
      <c r="AL60" s="110">
        <f>+AH60+AI60+AJ60+AK60</f>
        <v>23</v>
      </c>
      <c r="AM60" s="193"/>
      <c r="AN60" s="111">
        <f>205+169+17</f>
        <v>391</v>
      </c>
      <c r="AO60" s="124">
        <f>155+130+10</f>
        <v>295</v>
      </c>
      <c r="AP60" s="125">
        <f>54+39+7</f>
        <v>100</v>
      </c>
      <c r="AQ60" s="112">
        <v>18</v>
      </c>
      <c r="AR60" s="110">
        <f>3+169</f>
        <v>172</v>
      </c>
      <c r="AS60" s="110">
        <v>205</v>
      </c>
      <c r="AT60" s="110">
        <v>0</v>
      </c>
      <c r="AU60" s="110">
        <f>SUM(AQ60:AT60)</f>
        <v>395</v>
      </c>
      <c r="AV60" s="193"/>
      <c r="AW60" s="110" t="s">
        <v>71</v>
      </c>
      <c r="AX60" s="111">
        <f>68+170+35</f>
        <v>273</v>
      </c>
      <c r="AY60" s="124">
        <f>58+127+18</f>
        <v>203</v>
      </c>
      <c r="AZ60" s="125">
        <f>10+47+17</f>
        <v>74</v>
      </c>
      <c r="BA60" s="112">
        <v>34</v>
      </c>
      <c r="BB60" s="110">
        <v>171</v>
      </c>
      <c r="BC60" s="110">
        <f>68+3+1</f>
        <v>72</v>
      </c>
      <c r="BD60" s="110">
        <v>0</v>
      </c>
      <c r="BE60" s="110">
        <f>SUM(BA60:BD60)</f>
        <v>277</v>
      </c>
      <c r="BF60" s="193"/>
      <c r="BG60" s="111">
        <f>72+179+171-146</f>
        <v>276</v>
      </c>
      <c r="BH60" s="124">
        <f>63+145+103-83</f>
        <v>228</v>
      </c>
      <c r="BI60" s="125">
        <f>9+37+69-63</f>
        <v>52</v>
      </c>
      <c r="BJ60" s="112">
        <f>171-146</f>
        <v>25</v>
      </c>
      <c r="BK60" s="110">
        <v>179</v>
      </c>
      <c r="BL60" s="110">
        <f>72+3+1</f>
        <v>76</v>
      </c>
      <c r="BM60" s="110">
        <v>0</v>
      </c>
      <c r="BN60" s="110">
        <f>SUM(BJ60:BM60)</f>
        <v>280</v>
      </c>
    </row>
    <row r="61" spans="2:66" s="192" customFormat="1" ht="11.25">
      <c r="D61" s="201"/>
      <c r="E61" s="201"/>
      <c r="F61" s="201"/>
      <c r="G61" s="200"/>
      <c r="L61" s="193"/>
      <c r="M61" s="201"/>
      <c r="N61" s="201"/>
      <c r="O61" s="201"/>
      <c r="P61" s="200"/>
      <c r="U61" s="193"/>
      <c r="V61" s="201"/>
      <c r="W61" s="201"/>
      <c r="X61" s="201"/>
      <c r="Y61" s="200"/>
      <c r="AD61" s="193"/>
      <c r="AE61" s="201"/>
      <c r="AF61" s="201"/>
      <c r="AG61" s="201"/>
      <c r="AH61" s="200"/>
      <c r="AM61" s="193"/>
      <c r="AN61" s="201"/>
      <c r="AO61" s="201"/>
      <c r="AP61" s="201"/>
      <c r="AQ61" s="200"/>
      <c r="AV61" s="193"/>
      <c r="AX61" s="201"/>
      <c r="AY61" s="201"/>
      <c r="AZ61" s="201"/>
      <c r="BA61" s="200"/>
      <c r="BF61" s="193"/>
      <c r="BG61" s="201"/>
      <c r="BH61" s="201"/>
      <c r="BI61" s="201"/>
      <c r="BJ61" s="200"/>
    </row>
    <row r="62" spans="2:66" s="192" customFormat="1" ht="11.25">
      <c r="B62" s="126" t="s">
        <v>72</v>
      </c>
      <c r="C62" s="134" t="s">
        <v>18</v>
      </c>
      <c r="D62" s="127">
        <f t="shared" ref="D62:K62" si="35">+D43+D58+D60</f>
        <v>10763</v>
      </c>
      <c r="E62" s="128">
        <f t="shared" si="35"/>
        <v>7349</v>
      </c>
      <c r="F62" s="128">
        <f t="shared" si="35"/>
        <v>3739</v>
      </c>
      <c r="G62" s="128">
        <f t="shared" si="35"/>
        <v>9792</v>
      </c>
      <c r="H62" s="128">
        <f t="shared" si="35"/>
        <v>506</v>
      </c>
      <c r="I62" s="128">
        <f t="shared" si="35"/>
        <v>256</v>
      </c>
      <c r="J62" s="128">
        <f t="shared" si="35"/>
        <v>534</v>
      </c>
      <c r="K62" s="128">
        <f t="shared" si="35"/>
        <v>11088</v>
      </c>
      <c r="L62" s="193"/>
      <c r="M62" s="127">
        <f t="shared" ref="M62:T62" si="36">+M43+M58+M60</f>
        <v>10773</v>
      </c>
      <c r="N62" s="128">
        <f t="shared" si="36"/>
        <v>7246</v>
      </c>
      <c r="O62" s="128">
        <f t="shared" si="36"/>
        <v>3800</v>
      </c>
      <c r="P62" s="128">
        <f t="shared" si="36"/>
        <v>9602</v>
      </c>
      <c r="Q62" s="128">
        <f t="shared" si="36"/>
        <v>517</v>
      </c>
      <c r="R62" s="128">
        <f t="shared" si="36"/>
        <v>260</v>
      </c>
      <c r="S62" s="128">
        <f t="shared" si="36"/>
        <v>667</v>
      </c>
      <c r="T62" s="128">
        <f t="shared" si="36"/>
        <v>11046</v>
      </c>
      <c r="U62" s="193"/>
      <c r="V62" s="127">
        <f t="shared" ref="V62:AC62" si="37">+V43+V58+V60</f>
        <v>9160</v>
      </c>
      <c r="W62" s="129">
        <f t="shared" si="37"/>
        <v>6240</v>
      </c>
      <c r="X62" s="129">
        <f t="shared" si="37"/>
        <v>3272</v>
      </c>
      <c r="Y62" s="128">
        <f t="shared" si="37"/>
        <v>8398</v>
      </c>
      <c r="Z62" s="128">
        <f t="shared" si="37"/>
        <v>482</v>
      </c>
      <c r="AA62" s="128">
        <f t="shared" si="37"/>
        <v>152</v>
      </c>
      <c r="AB62" s="128">
        <f t="shared" si="37"/>
        <v>480</v>
      </c>
      <c r="AC62" s="128">
        <f t="shared" si="37"/>
        <v>9512</v>
      </c>
      <c r="AD62" s="185"/>
      <c r="AE62" s="127">
        <f t="shared" ref="AE62:AL62" si="38">+AE43+AE58+AE60</f>
        <v>2302</v>
      </c>
      <c r="AF62" s="129">
        <f t="shared" si="38"/>
        <v>1525</v>
      </c>
      <c r="AG62" s="129">
        <f t="shared" si="38"/>
        <v>850</v>
      </c>
      <c r="AH62" s="128">
        <f t="shared" si="38"/>
        <v>1997</v>
      </c>
      <c r="AI62" s="128">
        <f t="shared" si="38"/>
        <v>261</v>
      </c>
      <c r="AJ62" s="128">
        <f t="shared" si="38"/>
        <v>69</v>
      </c>
      <c r="AK62" s="128">
        <f t="shared" si="38"/>
        <v>48</v>
      </c>
      <c r="AL62" s="128">
        <f t="shared" si="38"/>
        <v>2375</v>
      </c>
      <c r="AM62" s="193"/>
      <c r="AN62" s="127">
        <f>SUM(AN43+AN58+AN60)</f>
        <v>9217</v>
      </c>
      <c r="AO62" s="129">
        <f>+AO43+AO58+AO60</f>
        <v>6155</v>
      </c>
      <c r="AP62" s="129">
        <f>+AP43+AP58+AP60</f>
        <v>3272</v>
      </c>
      <c r="AQ62" s="128">
        <f>SUM(AQ43+AQ58+AQ60)</f>
        <v>8759</v>
      </c>
      <c r="AR62" s="128">
        <f>SUM(AR43+AR58+AR60)</f>
        <v>380</v>
      </c>
      <c r="AS62" s="128">
        <f>SUM(AS43+AS58+AS60)</f>
        <v>207</v>
      </c>
      <c r="AT62" s="128">
        <f>SUM(AT43+AT58+AT60)</f>
        <v>81</v>
      </c>
      <c r="AU62" s="128">
        <f>SUM(AU43+AU58+AU60)</f>
        <v>9427</v>
      </c>
      <c r="AV62" s="193"/>
      <c r="AW62" s="126" t="s">
        <v>72</v>
      </c>
      <c r="AX62" s="127">
        <f t="shared" ref="AX62:BE62" si="39">+AX60+AX58+AX43</f>
        <v>9866</v>
      </c>
      <c r="AY62" s="128">
        <f t="shared" ref="AY62:AZ62" si="40">+AY43+AY58+AY60</f>
        <v>6640</v>
      </c>
      <c r="AZ62" s="128">
        <f t="shared" si="40"/>
        <v>3449</v>
      </c>
      <c r="BA62" s="129">
        <f t="shared" si="39"/>
        <v>9214</v>
      </c>
      <c r="BB62" s="129">
        <f t="shared" si="39"/>
        <v>392</v>
      </c>
      <c r="BC62" s="129">
        <f t="shared" si="39"/>
        <v>79</v>
      </c>
      <c r="BD62" s="129">
        <f t="shared" si="39"/>
        <v>404</v>
      </c>
      <c r="BE62" s="129">
        <f t="shared" si="39"/>
        <v>10089</v>
      </c>
      <c r="BF62" s="193"/>
      <c r="BG62" s="127">
        <f t="shared" ref="BG62:BN62" si="41">+BG60+BG58+BG43</f>
        <v>9527</v>
      </c>
      <c r="BH62" s="128">
        <f t="shared" ref="BH62:BI62" si="42">+BH43+BH58+BH60</f>
        <v>6426</v>
      </c>
      <c r="BI62" s="128">
        <f t="shared" si="42"/>
        <v>3319</v>
      </c>
      <c r="BJ62" s="129">
        <f t="shared" si="41"/>
        <v>8927</v>
      </c>
      <c r="BK62" s="129">
        <f t="shared" si="41"/>
        <v>321</v>
      </c>
      <c r="BL62" s="129">
        <f t="shared" si="41"/>
        <v>150</v>
      </c>
      <c r="BM62" s="129">
        <f t="shared" si="41"/>
        <v>347</v>
      </c>
      <c r="BN62" s="129">
        <f t="shared" si="41"/>
        <v>9745</v>
      </c>
    </row>
    <row r="63" spans="2:66" s="192" customFormat="1" ht="11.25">
      <c r="B63" s="202"/>
      <c r="D63" s="182">
        <f t="shared" ref="D63:J63" si="43">+D62-M62</f>
        <v>-10</v>
      </c>
      <c r="E63" s="182">
        <f t="shared" si="43"/>
        <v>103</v>
      </c>
      <c r="F63" s="182">
        <f t="shared" si="43"/>
        <v>-61</v>
      </c>
      <c r="G63" s="182">
        <f t="shared" si="43"/>
        <v>190</v>
      </c>
      <c r="H63" s="182">
        <f t="shared" si="43"/>
        <v>-11</v>
      </c>
      <c r="I63" s="182">
        <f t="shared" si="43"/>
        <v>-4</v>
      </c>
      <c r="J63" s="182">
        <f t="shared" si="43"/>
        <v>-133</v>
      </c>
      <c r="K63" s="182">
        <f>+K62-T62</f>
        <v>42</v>
      </c>
      <c r="L63" s="193"/>
      <c r="M63" s="182">
        <f t="shared" ref="M63:S63" si="44">+M62-V62</f>
        <v>1613</v>
      </c>
      <c r="N63" s="182">
        <f t="shared" si="44"/>
        <v>1006</v>
      </c>
      <c r="O63" s="182">
        <f t="shared" si="44"/>
        <v>528</v>
      </c>
      <c r="P63" s="182">
        <f t="shared" si="44"/>
        <v>1204</v>
      </c>
      <c r="Q63" s="182">
        <f t="shared" si="44"/>
        <v>35</v>
      </c>
      <c r="R63" s="182">
        <f t="shared" si="44"/>
        <v>108</v>
      </c>
      <c r="S63" s="182">
        <f t="shared" si="44"/>
        <v>187</v>
      </c>
      <c r="T63" s="182">
        <f>+T62-AC62</f>
        <v>1534</v>
      </c>
      <c r="U63" s="193"/>
      <c r="V63" s="183">
        <f t="shared" ref="V63:AC63" si="45">+V62-AN62</f>
        <v>-57</v>
      </c>
      <c r="W63" s="182">
        <f t="shared" si="45"/>
        <v>85</v>
      </c>
      <c r="X63" s="182">
        <f t="shared" si="45"/>
        <v>0</v>
      </c>
      <c r="Y63" s="183">
        <f t="shared" si="45"/>
        <v>-361</v>
      </c>
      <c r="Z63" s="182">
        <f t="shared" si="45"/>
        <v>102</v>
      </c>
      <c r="AA63" s="183">
        <f t="shared" si="45"/>
        <v>-55</v>
      </c>
      <c r="AB63" s="182">
        <f t="shared" si="45"/>
        <v>399</v>
      </c>
      <c r="AC63" s="182">
        <f t="shared" si="45"/>
        <v>85</v>
      </c>
      <c r="AD63" s="185"/>
      <c r="AE63" s="184"/>
      <c r="AF63" s="184"/>
      <c r="AG63" s="184"/>
      <c r="AH63" s="184"/>
      <c r="AI63" s="184"/>
      <c r="AJ63" s="184"/>
      <c r="AK63" s="184"/>
      <c r="AL63" s="184"/>
      <c r="AM63" s="193"/>
      <c r="AN63" s="183">
        <f t="shared" ref="AN63:AU63" si="46">+AN62-AX62</f>
        <v>-649</v>
      </c>
      <c r="AO63" s="183">
        <f t="shared" si="46"/>
        <v>-485</v>
      </c>
      <c r="AP63" s="183">
        <f t="shared" si="46"/>
        <v>-177</v>
      </c>
      <c r="AQ63" s="183">
        <f t="shared" si="46"/>
        <v>-455</v>
      </c>
      <c r="AR63" s="183">
        <f t="shared" si="46"/>
        <v>-12</v>
      </c>
      <c r="AS63" s="182">
        <f t="shared" si="46"/>
        <v>128</v>
      </c>
      <c r="AT63" s="183">
        <f t="shared" si="46"/>
        <v>-323</v>
      </c>
      <c r="AU63" s="183">
        <f t="shared" si="46"/>
        <v>-662</v>
      </c>
      <c r="AV63" s="193"/>
      <c r="AW63" s="202"/>
      <c r="AX63" s="182">
        <f t="shared" ref="AX63:BD63" si="47">+AX62-BG62</f>
        <v>339</v>
      </c>
      <c r="AY63" s="182">
        <f t="shared" si="47"/>
        <v>214</v>
      </c>
      <c r="AZ63" s="182">
        <f t="shared" si="47"/>
        <v>130</v>
      </c>
      <c r="BA63" s="182">
        <f t="shared" si="47"/>
        <v>287</v>
      </c>
      <c r="BB63" s="182">
        <f t="shared" si="47"/>
        <v>71</v>
      </c>
      <c r="BC63" s="183">
        <f t="shared" si="47"/>
        <v>-71</v>
      </c>
      <c r="BD63" s="182">
        <f t="shared" si="47"/>
        <v>57</v>
      </c>
      <c r="BE63" s="182">
        <f>+BE62-BN62</f>
        <v>344</v>
      </c>
      <c r="BF63" s="193"/>
      <c r="BG63" s="180"/>
      <c r="BH63" s="180"/>
      <c r="BI63" s="180"/>
      <c r="BJ63" s="135"/>
      <c r="BK63" s="184"/>
      <c r="BL63" s="180"/>
      <c r="BM63" s="184"/>
      <c r="BN63" s="184"/>
    </row>
    <row r="64" spans="2:66" s="192" customFormat="1" ht="12.75" customHeight="1">
      <c r="D64" s="110">
        <v>10762</v>
      </c>
      <c r="E64" s="229" t="s">
        <v>73</v>
      </c>
      <c r="F64" s="230"/>
      <c r="G64" s="230"/>
      <c r="H64" s="230"/>
      <c r="I64" s="230"/>
      <c r="J64" s="230"/>
      <c r="K64" s="231"/>
      <c r="L64" s="193"/>
      <c r="M64" s="110">
        <v>10733</v>
      </c>
      <c r="N64" s="229" t="s">
        <v>73</v>
      </c>
      <c r="O64" s="230"/>
      <c r="P64" s="230"/>
      <c r="Q64" s="230"/>
      <c r="R64" s="230"/>
      <c r="S64" s="230"/>
      <c r="T64" s="231"/>
      <c r="U64" s="193"/>
      <c r="V64" s="110">
        <v>9160</v>
      </c>
      <c r="W64" s="229" t="s">
        <v>73</v>
      </c>
      <c r="X64" s="230"/>
      <c r="Y64" s="230"/>
      <c r="Z64" s="230"/>
      <c r="AA64" s="230"/>
      <c r="AB64" s="230"/>
      <c r="AC64" s="231"/>
      <c r="AD64" s="185"/>
      <c r="AE64" s="110">
        <v>2302</v>
      </c>
      <c r="AF64" s="229" t="s">
        <v>73</v>
      </c>
      <c r="AG64" s="230"/>
      <c r="AH64" s="230"/>
      <c r="AI64" s="230"/>
      <c r="AJ64" s="230"/>
      <c r="AK64" s="230"/>
      <c r="AL64" s="231"/>
      <c r="AM64" s="193"/>
      <c r="AN64" s="110">
        <v>9217</v>
      </c>
      <c r="AO64" s="229" t="s">
        <v>73</v>
      </c>
      <c r="AP64" s="230"/>
      <c r="AQ64" s="230"/>
      <c r="AR64" s="230"/>
      <c r="AS64" s="230"/>
      <c r="AT64" s="230"/>
      <c r="AU64" s="231"/>
      <c r="AV64" s="193"/>
      <c r="AX64" s="110">
        <v>9866</v>
      </c>
      <c r="AY64" s="229" t="s">
        <v>73</v>
      </c>
      <c r="AZ64" s="230"/>
      <c r="BA64" s="230"/>
      <c r="BB64" s="230"/>
      <c r="BC64" s="230"/>
      <c r="BD64" s="230"/>
      <c r="BE64" s="231"/>
      <c r="BF64" s="193"/>
      <c r="BG64" s="110">
        <v>9527</v>
      </c>
      <c r="BH64" s="229" t="s">
        <v>73</v>
      </c>
      <c r="BI64" s="230"/>
      <c r="BJ64" s="230"/>
      <c r="BK64" s="230"/>
      <c r="BL64" s="230"/>
      <c r="BM64" s="230"/>
      <c r="BN64" s="231"/>
    </row>
    <row r="65" spans="4:66" s="192" customFormat="1" ht="11.25">
      <c r="D65" s="225">
        <f ca="1">TODAY()</f>
        <v>45568</v>
      </c>
      <c r="E65" s="225"/>
      <c r="F65" s="225"/>
      <c r="G65" s="226"/>
      <c r="H65" s="226"/>
      <c r="I65" s="226"/>
      <c r="J65" s="226"/>
      <c r="K65" s="226"/>
      <c r="L65" s="193"/>
      <c r="M65" s="227" t="s">
        <v>74</v>
      </c>
      <c r="N65" s="227"/>
      <c r="O65" s="227"/>
      <c r="P65" s="228"/>
      <c r="Q65" s="228"/>
      <c r="R65" s="228"/>
      <c r="S65" s="228"/>
      <c r="T65" s="228"/>
      <c r="U65" s="193"/>
      <c r="V65" s="227" t="s">
        <v>75</v>
      </c>
      <c r="W65" s="227"/>
      <c r="X65" s="227"/>
      <c r="Y65" s="228"/>
      <c r="Z65" s="228"/>
      <c r="AA65" s="228"/>
      <c r="AB65" s="228"/>
      <c r="AC65" s="228"/>
      <c r="AD65" s="185"/>
      <c r="AE65" s="227" t="s">
        <v>76</v>
      </c>
      <c r="AF65" s="227"/>
      <c r="AG65" s="227"/>
      <c r="AH65" s="228"/>
      <c r="AI65" s="228"/>
      <c r="AJ65" s="228"/>
      <c r="AK65" s="228"/>
      <c r="AL65" s="228"/>
      <c r="AM65" s="193"/>
      <c r="AN65" s="227" t="s">
        <v>77</v>
      </c>
      <c r="AO65" s="227"/>
      <c r="AP65" s="227"/>
      <c r="AQ65" s="228"/>
      <c r="AR65" s="228"/>
      <c r="AS65" s="228"/>
      <c r="AT65" s="228"/>
      <c r="AU65" s="228"/>
      <c r="AV65" s="193"/>
      <c r="AX65" s="228" t="s">
        <v>78</v>
      </c>
      <c r="AY65" s="228"/>
      <c r="AZ65" s="228"/>
      <c r="BA65" s="228"/>
      <c r="BB65" s="228"/>
      <c r="BC65" s="228"/>
      <c r="BD65" s="228"/>
      <c r="BE65" s="228"/>
      <c r="BF65" s="193"/>
      <c r="BG65" s="228" t="s">
        <v>79</v>
      </c>
      <c r="BH65" s="228"/>
      <c r="BI65" s="228"/>
      <c r="BJ65" s="228"/>
      <c r="BK65" s="228"/>
      <c r="BL65" s="228"/>
      <c r="BM65" s="228"/>
      <c r="BN65" s="228"/>
    </row>
    <row r="66" spans="4:66" s="194" customFormat="1" ht="11.25">
      <c r="D66" s="224" t="s">
        <v>80</v>
      </c>
      <c r="E66" s="224"/>
      <c r="F66" s="224"/>
      <c r="G66" s="224"/>
      <c r="H66" s="224"/>
      <c r="I66" s="224"/>
      <c r="J66" s="224"/>
      <c r="K66" s="224"/>
      <c r="L66" s="203"/>
      <c r="M66" s="224" t="s">
        <v>80</v>
      </c>
      <c r="N66" s="224"/>
      <c r="O66" s="224"/>
      <c r="P66" s="224"/>
      <c r="Q66" s="224"/>
      <c r="R66" s="224"/>
      <c r="S66" s="224"/>
      <c r="T66" s="224"/>
      <c r="U66" s="203"/>
      <c r="V66" s="224" t="s">
        <v>80</v>
      </c>
      <c r="W66" s="224"/>
      <c r="X66" s="224"/>
      <c r="Y66" s="224"/>
      <c r="Z66" s="224"/>
      <c r="AA66" s="224"/>
      <c r="AB66" s="224"/>
      <c r="AC66" s="224"/>
      <c r="AD66" s="186"/>
      <c r="AE66" s="224" t="s">
        <v>80</v>
      </c>
      <c r="AF66" s="224"/>
      <c r="AG66" s="224"/>
      <c r="AH66" s="224"/>
      <c r="AI66" s="224"/>
      <c r="AJ66" s="224"/>
      <c r="AK66" s="224"/>
      <c r="AL66" s="224"/>
      <c r="AM66" s="203"/>
      <c r="AN66" s="224" t="s">
        <v>80</v>
      </c>
      <c r="AO66" s="224"/>
      <c r="AP66" s="224"/>
      <c r="AQ66" s="224"/>
      <c r="AR66" s="224"/>
      <c r="AS66" s="224"/>
      <c r="AT66" s="224"/>
      <c r="AU66" s="224"/>
      <c r="AV66" s="203"/>
      <c r="AX66" s="224" t="s">
        <v>80</v>
      </c>
      <c r="AY66" s="224"/>
      <c r="AZ66" s="224"/>
      <c r="BA66" s="224"/>
      <c r="BB66" s="224"/>
      <c r="BC66" s="224"/>
      <c r="BD66" s="224"/>
      <c r="BE66" s="224"/>
      <c r="BF66" s="203"/>
      <c r="BG66" s="224" t="s">
        <v>80</v>
      </c>
      <c r="BH66" s="224"/>
      <c r="BI66" s="224"/>
      <c r="BJ66" s="224"/>
      <c r="BK66" s="224"/>
      <c r="BL66" s="224"/>
      <c r="BM66" s="224"/>
      <c r="BN66" s="224"/>
    </row>
    <row r="68" spans="4:66">
      <c r="G68" s="87">
        <f>+G48+G49</f>
        <v>198</v>
      </c>
    </row>
  </sheetData>
  <mergeCells count="30">
    <mergeCell ref="AX66:BE66"/>
    <mergeCell ref="BG66:BN66"/>
    <mergeCell ref="AW1:CG1"/>
    <mergeCell ref="AX2:BE2"/>
    <mergeCell ref="BG2:BN2"/>
    <mergeCell ref="AY64:BE64"/>
    <mergeCell ref="BH64:BN64"/>
    <mergeCell ref="AX65:BE65"/>
    <mergeCell ref="BG65:BN65"/>
    <mergeCell ref="B1:AL1"/>
    <mergeCell ref="D2:K2"/>
    <mergeCell ref="M2:T2"/>
    <mergeCell ref="V2:AC2"/>
    <mergeCell ref="AE2:AL2"/>
    <mergeCell ref="AN2:AU2"/>
    <mergeCell ref="D66:K66"/>
    <mergeCell ref="M66:T66"/>
    <mergeCell ref="V66:AC66"/>
    <mergeCell ref="AE66:AL66"/>
    <mergeCell ref="AN66:AU66"/>
    <mergeCell ref="D65:K65"/>
    <mergeCell ref="M65:T65"/>
    <mergeCell ref="V65:AC65"/>
    <mergeCell ref="AE65:AL65"/>
    <mergeCell ref="AN65:AU65"/>
    <mergeCell ref="E64:K64"/>
    <mergeCell ref="N64:T64"/>
    <mergeCell ref="W64:AC64"/>
    <mergeCell ref="AF64:AL64"/>
    <mergeCell ref="AO64:AU64"/>
  </mergeCells>
  <pageMargins left="3.937007874015748E-2" right="3.937007874015748E-2" top="3.937007874015748E-2" bottom="3.937007874015748E-2" header="3.937007874015748E-2" footer="3.937007874015748E-2"/>
  <pageSetup paperSize="9" scale="72" firstPageNumber="0" orientation="landscape" r:id="rId1"/>
  <headerFooter alignWithMargins="0">
    <oddHeader>&amp;L&amp;D -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M66"/>
  <sheetViews>
    <sheetView tabSelected="1" view="pageBreakPreview" topLeftCell="AB1" zoomScale="130" zoomScaleNormal="130" zoomScaleSheetLayoutView="130" workbookViewId="0">
      <pane ySplit="3" topLeftCell="A4" activePane="bottomLeft" state="frozen"/>
      <selection pane="bottomLeft" activeCell="G8" sqref="G8"/>
    </sheetView>
  </sheetViews>
  <sheetFormatPr defaultColWidth="54.5703125" defaultRowHeight="12.75"/>
  <cols>
    <col min="1" max="1" width="2.140625" customWidth="1"/>
    <col min="2" max="2" width="22.85546875" style="87" bestFit="1" customWidth="1"/>
    <col min="3" max="3" width="2" style="87" bestFit="1" customWidth="1"/>
    <col min="4" max="4" width="5.28515625" style="87" bestFit="1" customWidth="1"/>
    <col min="5" max="5" width="4.5703125" style="87" bestFit="1" customWidth="1"/>
    <col min="6" max="7" width="4.42578125" style="87" bestFit="1" customWidth="1"/>
    <col min="8" max="9" width="3.5703125" style="87" bestFit="1" customWidth="1"/>
    <col min="10" max="10" width="4" style="87" bestFit="1" customWidth="1"/>
    <col min="11" max="11" width="5.28515625" style="87" bestFit="1" customWidth="1"/>
    <col min="12" max="12" width="1.5703125" style="87" customWidth="1"/>
    <col min="13" max="13" width="5.28515625" style="87" bestFit="1" customWidth="1"/>
    <col min="14" max="14" width="4.5703125" style="87" bestFit="1" customWidth="1"/>
    <col min="15" max="16" width="4.42578125" style="87" bestFit="1" customWidth="1"/>
    <col min="17" max="19" width="3.5703125" style="87" bestFit="1" customWidth="1"/>
    <col min="20" max="20" width="5.28515625" style="87" bestFit="1" customWidth="1"/>
    <col min="21" max="21" width="1.5703125" style="87" customWidth="1"/>
    <col min="22" max="22" width="4.42578125" style="87" bestFit="1" customWidth="1"/>
    <col min="23" max="23" width="4.5703125" style="87" bestFit="1" customWidth="1"/>
    <col min="24" max="25" width="4.42578125" style="87" bestFit="1" customWidth="1"/>
    <col min="26" max="28" width="3.5703125" style="87" bestFit="1" customWidth="1"/>
    <col min="29" max="29" width="4.42578125" style="87" bestFit="1" customWidth="1"/>
    <col min="30" max="30" width="1.5703125" style="87" customWidth="1"/>
    <col min="31" max="31" width="4.42578125" style="87" bestFit="1" customWidth="1"/>
    <col min="32" max="32" width="4.5703125" style="87" bestFit="1" customWidth="1"/>
    <col min="33" max="33" width="3.85546875" style="87" bestFit="1" customWidth="1"/>
    <col min="34" max="34" width="4.42578125" style="87" bestFit="1" customWidth="1"/>
    <col min="35" max="35" width="3.5703125" style="87" bestFit="1" customWidth="1"/>
    <col min="36" max="37" width="2.7109375" style="87" bestFit="1" customWidth="1"/>
    <col min="38" max="38" width="4.42578125" style="87" bestFit="1" customWidth="1"/>
    <col min="39" max="39" width="1.5703125" style="87" customWidth="1"/>
    <col min="40" max="40" width="4.42578125" style="87" bestFit="1" customWidth="1"/>
    <col min="41" max="41" width="4.5703125" style="87" bestFit="1" customWidth="1"/>
    <col min="42" max="43" width="4.42578125" style="87" bestFit="1" customWidth="1"/>
    <col min="44" max="45" width="3.5703125" style="87" bestFit="1" customWidth="1"/>
    <col min="46" max="46" width="4" style="87" bestFit="1" customWidth="1"/>
    <col min="47" max="47" width="4.42578125" style="87" bestFit="1" customWidth="1"/>
    <col min="48" max="48" width="1.5703125" style="87" customWidth="1"/>
    <col min="49" max="49" width="4.42578125" style="87" bestFit="1" customWidth="1"/>
    <col min="50" max="50" width="4.5703125" style="87" bestFit="1" customWidth="1"/>
    <col min="51" max="52" width="4.42578125" style="87" bestFit="1" customWidth="1"/>
    <col min="53" max="53" width="3.5703125" style="87" bestFit="1" customWidth="1"/>
    <col min="54" max="54" width="3.140625" style="87" bestFit="1" customWidth="1"/>
    <col min="55" max="55" width="3.5703125" style="87" bestFit="1" customWidth="1"/>
    <col min="56" max="56" width="5.28515625" style="87" bestFit="1" customWidth="1"/>
    <col min="57" max="57" width="1.140625" style="87" customWidth="1"/>
    <col min="58" max="58" width="4.42578125" style="87" bestFit="1" customWidth="1"/>
    <col min="59" max="59" width="4.5703125" style="87" bestFit="1" customWidth="1"/>
    <col min="60" max="61" width="4.42578125" style="87" bestFit="1" customWidth="1"/>
    <col min="62" max="64" width="3.5703125" style="87" bestFit="1" customWidth="1"/>
    <col min="65" max="65" width="4.42578125" style="87" bestFit="1" customWidth="1"/>
    <col min="66" max="16384" width="54.5703125" style="87"/>
  </cols>
  <sheetData>
    <row r="1" spans="2:65" s="88" customFormat="1" ht="34.5" thickBot="1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</row>
    <row r="2" spans="2:65" s="189" customFormat="1" ht="23.25">
      <c r="B2" s="188"/>
      <c r="D2" s="233" t="s">
        <v>1</v>
      </c>
      <c r="E2" s="234"/>
      <c r="F2" s="234"/>
      <c r="G2" s="234"/>
      <c r="H2" s="234"/>
      <c r="I2" s="234"/>
      <c r="J2" s="234"/>
      <c r="K2" s="235"/>
      <c r="L2" s="190"/>
      <c r="M2" s="221" t="s">
        <v>2</v>
      </c>
      <c r="N2" s="222"/>
      <c r="O2" s="222"/>
      <c r="P2" s="222"/>
      <c r="Q2" s="222"/>
      <c r="R2" s="222"/>
      <c r="S2" s="222"/>
      <c r="T2" s="223"/>
      <c r="U2" s="190"/>
      <c r="V2" s="221" t="s">
        <v>3</v>
      </c>
      <c r="W2" s="222"/>
      <c r="X2" s="222"/>
      <c r="Y2" s="222"/>
      <c r="Z2" s="222"/>
      <c r="AA2" s="222"/>
      <c r="AB2" s="222"/>
      <c r="AC2" s="223"/>
      <c r="AD2" s="190"/>
      <c r="AE2" s="221" t="s">
        <v>4</v>
      </c>
      <c r="AF2" s="222"/>
      <c r="AG2" s="222"/>
      <c r="AH2" s="222"/>
      <c r="AI2" s="222"/>
      <c r="AJ2" s="222"/>
      <c r="AK2" s="222"/>
      <c r="AL2" s="223"/>
      <c r="AM2" s="190"/>
      <c r="AN2" s="221" t="s">
        <v>5</v>
      </c>
      <c r="AO2" s="222"/>
      <c r="AP2" s="222"/>
      <c r="AQ2" s="222"/>
      <c r="AR2" s="222"/>
      <c r="AS2" s="222"/>
      <c r="AT2" s="222"/>
      <c r="AU2" s="223"/>
      <c r="AV2" s="190"/>
      <c r="AW2" s="221" t="s">
        <v>6</v>
      </c>
      <c r="AX2" s="222"/>
      <c r="AY2" s="222"/>
      <c r="AZ2" s="222"/>
      <c r="BA2" s="222"/>
      <c r="BB2" s="222"/>
      <c r="BC2" s="222"/>
      <c r="BD2" s="223"/>
      <c r="BE2" s="190"/>
      <c r="BF2" s="236" t="s">
        <v>7</v>
      </c>
      <c r="BG2" s="237"/>
      <c r="BH2" s="237"/>
      <c r="BI2" s="237"/>
      <c r="BJ2" s="237"/>
      <c r="BK2" s="237"/>
      <c r="BL2" s="237"/>
      <c r="BM2" s="238"/>
    </row>
    <row r="3" spans="2:65" s="192" customFormat="1" ht="12" thickBot="1">
      <c r="B3" s="208" t="s">
        <v>8</v>
      </c>
      <c r="D3" s="169" t="s">
        <v>9</v>
      </c>
      <c r="E3" s="170" t="s">
        <v>10</v>
      </c>
      <c r="F3" s="171" t="s">
        <v>11</v>
      </c>
      <c r="G3" s="168" t="s">
        <v>12</v>
      </c>
      <c r="H3" s="168" t="s">
        <v>13</v>
      </c>
      <c r="I3" s="168" t="s">
        <v>14</v>
      </c>
      <c r="J3" s="168" t="s">
        <v>15</v>
      </c>
      <c r="K3" s="168" t="s">
        <v>16</v>
      </c>
      <c r="L3" s="193"/>
      <c r="M3" s="169" t="s">
        <v>9</v>
      </c>
      <c r="N3" s="170" t="s">
        <v>10</v>
      </c>
      <c r="O3" s="171" t="s">
        <v>11</v>
      </c>
      <c r="P3" s="168" t="s">
        <v>12</v>
      </c>
      <c r="Q3" s="168" t="s">
        <v>13</v>
      </c>
      <c r="R3" s="168" t="s">
        <v>14</v>
      </c>
      <c r="S3" s="168" t="s">
        <v>15</v>
      </c>
      <c r="T3" s="168" t="s">
        <v>16</v>
      </c>
      <c r="U3" s="193"/>
      <c r="V3" s="169" t="s">
        <v>9</v>
      </c>
      <c r="W3" s="170" t="s">
        <v>10</v>
      </c>
      <c r="X3" s="171" t="s">
        <v>11</v>
      </c>
      <c r="Y3" s="168" t="s">
        <v>12</v>
      </c>
      <c r="Z3" s="168" t="s">
        <v>13</v>
      </c>
      <c r="AA3" s="168" t="s">
        <v>14</v>
      </c>
      <c r="AB3" s="168" t="s">
        <v>15</v>
      </c>
      <c r="AC3" s="168" t="s">
        <v>16</v>
      </c>
      <c r="AD3" s="193"/>
      <c r="AE3" s="169" t="s">
        <v>9</v>
      </c>
      <c r="AF3" s="170" t="s">
        <v>10</v>
      </c>
      <c r="AG3" s="171" t="s">
        <v>11</v>
      </c>
      <c r="AH3" s="168" t="s">
        <v>12</v>
      </c>
      <c r="AI3" s="168" t="s">
        <v>13</v>
      </c>
      <c r="AJ3" s="168" t="s">
        <v>14</v>
      </c>
      <c r="AK3" s="168" t="s">
        <v>15</v>
      </c>
      <c r="AL3" s="168" t="s">
        <v>16</v>
      </c>
      <c r="AM3" s="193"/>
      <c r="AN3" s="169" t="s">
        <v>9</v>
      </c>
      <c r="AO3" s="170" t="s">
        <v>10</v>
      </c>
      <c r="AP3" s="171" t="s">
        <v>11</v>
      </c>
      <c r="AQ3" s="168" t="s">
        <v>12</v>
      </c>
      <c r="AR3" s="168" t="s">
        <v>13</v>
      </c>
      <c r="AS3" s="168" t="s">
        <v>14</v>
      </c>
      <c r="AT3" s="168" t="s">
        <v>15</v>
      </c>
      <c r="AU3" s="168" t="s">
        <v>16</v>
      </c>
      <c r="AV3" s="193"/>
      <c r="AW3" s="169" t="s">
        <v>9</v>
      </c>
      <c r="AX3" s="170" t="s">
        <v>10</v>
      </c>
      <c r="AY3" s="171" t="s">
        <v>11</v>
      </c>
      <c r="AZ3" s="168" t="s">
        <v>12</v>
      </c>
      <c r="BA3" s="168" t="s">
        <v>13</v>
      </c>
      <c r="BB3" s="168" t="s">
        <v>14</v>
      </c>
      <c r="BC3" s="168" t="s">
        <v>15</v>
      </c>
      <c r="BD3" s="168" t="s">
        <v>16</v>
      </c>
      <c r="BE3" s="193"/>
      <c r="BF3" s="204" t="s">
        <v>9</v>
      </c>
      <c r="BG3" s="205" t="s">
        <v>10</v>
      </c>
      <c r="BH3" s="206" t="s">
        <v>11</v>
      </c>
      <c r="BI3" s="207" t="s">
        <v>12</v>
      </c>
      <c r="BJ3" s="207" t="s">
        <v>13</v>
      </c>
      <c r="BK3" s="207" t="s">
        <v>14</v>
      </c>
      <c r="BL3" s="207" t="s">
        <v>15</v>
      </c>
      <c r="BM3" s="207" t="s">
        <v>16</v>
      </c>
    </row>
    <row r="4" spans="2:65" s="192" customFormat="1" ht="11.25">
      <c r="B4" s="191"/>
      <c r="D4" s="194"/>
      <c r="E4" s="195"/>
      <c r="F4" s="194"/>
      <c r="L4" s="193"/>
      <c r="M4" s="194"/>
      <c r="N4" s="195"/>
      <c r="O4" s="194"/>
      <c r="U4" s="193"/>
      <c r="V4" s="194"/>
      <c r="W4" s="194"/>
      <c r="X4" s="194"/>
      <c r="AD4" s="193"/>
      <c r="AE4" s="194"/>
      <c r="AF4" s="194"/>
      <c r="AG4" s="194"/>
      <c r="AM4" s="193"/>
      <c r="AN4" s="194"/>
      <c r="AO4" s="194"/>
      <c r="AP4" s="194"/>
      <c r="AV4" s="193"/>
      <c r="AX4" s="195"/>
      <c r="AY4" s="194"/>
      <c r="BE4" s="193"/>
      <c r="BG4" s="195"/>
      <c r="BH4" s="194"/>
    </row>
    <row r="5" spans="2:65" s="192" customFormat="1" ht="11.25">
      <c r="B5" s="116" t="s">
        <v>17</v>
      </c>
      <c r="C5" s="134" t="s">
        <v>18</v>
      </c>
      <c r="D5" s="213">
        <v>676</v>
      </c>
      <c r="E5" s="212">
        <v>433</v>
      </c>
      <c r="F5" s="211">
        <v>255</v>
      </c>
      <c r="G5" s="210">
        <v>627</v>
      </c>
      <c r="H5" s="210">
        <v>5</v>
      </c>
      <c r="I5" s="210">
        <v>7</v>
      </c>
      <c r="J5" s="210">
        <v>49</v>
      </c>
      <c r="K5" s="209">
        <v>688</v>
      </c>
      <c r="L5" s="193"/>
      <c r="M5" s="173">
        <v>680</v>
      </c>
      <c r="N5" s="174">
        <v>449</v>
      </c>
      <c r="O5" s="175">
        <v>239</v>
      </c>
      <c r="P5" s="116">
        <v>676</v>
      </c>
      <c r="Q5" s="116">
        <v>10</v>
      </c>
      <c r="R5" s="116">
        <v>1</v>
      </c>
      <c r="S5" s="116">
        <v>1</v>
      </c>
      <c r="T5" s="139">
        <v>688</v>
      </c>
      <c r="U5" s="193"/>
      <c r="V5" s="115">
        <v>514</v>
      </c>
      <c r="W5" s="130">
        <v>345</v>
      </c>
      <c r="X5" s="131">
        <v>173</v>
      </c>
      <c r="Y5" s="116">
        <v>512</v>
      </c>
      <c r="Z5" s="116">
        <v>3</v>
      </c>
      <c r="AA5" s="116">
        <v>2</v>
      </c>
      <c r="AB5" s="116">
        <v>1</v>
      </c>
      <c r="AC5" s="110">
        <f t="shared" ref="AC5:AC38" si="0">+Y5+Z5+AA5+AB5</f>
        <v>518</v>
      </c>
      <c r="AD5" s="193"/>
      <c r="AE5" s="115">
        <v>146</v>
      </c>
      <c r="AF5" s="130">
        <v>84</v>
      </c>
      <c r="AG5" s="131">
        <v>62</v>
      </c>
      <c r="AH5" s="116">
        <v>146</v>
      </c>
      <c r="AI5" s="116">
        <v>0</v>
      </c>
      <c r="AJ5" s="116">
        <v>0</v>
      </c>
      <c r="AK5" s="116">
        <v>0</v>
      </c>
      <c r="AL5" s="110">
        <f t="shared" ref="AL5:AL41" si="1">+AH5+AI5+AJ5+AK5</f>
        <v>146</v>
      </c>
      <c r="AM5" s="193"/>
      <c r="AN5" s="115">
        <v>546</v>
      </c>
      <c r="AO5" s="130">
        <v>350</v>
      </c>
      <c r="AP5" s="131">
        <v>196</v>
      </c>
      <c r="AQ5" s="116">
        <v>539</v>
      </c>
      <c r="AR5" s="116">
        <v>0</v>
      </c>
      <c r="AS5" s="116">
        <v>0</v>
      </c>
      <c r="AT5" s="116">
        <v>7</v>
      </c>
      <c r="AU5" s="110">
        <f t="shared" ref="AU5:AU41" si="2">+AQ5+AR5+AS5+AT5</f>
        <v>546</v>
      </c>
      <c r="AV5" s="193"/>
      <c r="AW5" s="111">
        <v>563</v>
      </c>
      <c r="AX5" s="130">
        <v>360</v>
      </c>
      <c r="AY5" s="131">
        <v>204</v>
      </c>
      <c r="AZ5" s="112">
        <v>539</v>
      </c>
      <c r="BA5" s="110">
        <v>1</v>
      </c>
      <c r="BB5" s="110">
        <v>0</v>
      </c>
      <c r="BC5" s="110">
        <v>24</v>
      </c>
      <c r="BD5" s="110">
        <f t="shared" ref="BD5:BD10" si="3">SUM(AZ5:BC5)</f>
        <v>564</v>
      </c>
      <c r="BE5" s="193"/>
      <c r="BF5" s="111">
        <v>483</v>
      </c>
      <c r="BG5" s="130">
        <v>327</v>
      </c>
      <c r="BH5" s="131">
        <v>156</v>
      </c>
      <c r="BI5" s="112">
        <v>463</v>
      </c>
      <c r="BJ5" s="110">
        <v>0</v>
      </c>
      <c r="BK5" s="110">
        <v>0</v>
      </c>
      <c r="BL5" s="110">
        <v>20</v>
      </c>
      <c r="BM5" s="110">
        <f t="shared" ref="BM5:BM10" si="4">SUM(BI5:BL5)</f>
        <v>483</v>
      </c>
    </row>
    <row r="6" spans="2:65" s="192" customFormat="1" ht="11.25">
      <c r="B6" s="116" t="s">
        <v>19</v>
      </c>
      <c r="C6" s="133" t="s">
        <v>20</v>
      </c>
      <c r="D6" s="213">
        <v>304</v>
      </c>
      <c r="E6" s="212">
        <v>261</v>
      </c>
      <c r="F6" s="211">
        <v>46</v>
      </c>
      <c r="G6" s="210">
        <v>304</v>
      </c>
      <c r="H6" s="210">
        <v>2</v>
      </c>
      <c r="I6" s="210">
        <v>1</v>
      </c>
      <c r="J6" s="210">
        <v>0</v>
      </c>
      <c r="K6" s="209">
        <v>307</v>
      </c>
      <c r="L6" s="193"/>
      <c r="M6" s="173">
        <v>243</v>
      </c>
      <c r="N6" s="174">
        <v>205</v>
      </c>
      <c r="O6" s="175">
        <v>38</v>
      </c>
      <c r="P6" s="116">
        <v>243</v>
      </c>
      <c r="Q6" s="116">
        <v>0</v>
      </c>
      <c r="R6" s="116">
        <v>0</v>
      </c>
      <c r="S6" s="116">
        <v>0</v>
      </c>
      <c r="T6" s="139">
        <v>243</v>
      </c>
      <c r="U6" s="193"/>
      <c r="V6" s="115">
        <v>213</v>
      </c>
      <c r="W6" s="130">
        <v>181</v>
      </c>
      <c r="X6" s="131">
        <v>32</v>
      </c>
      <c r="Y6" s="116">
        <v>213</v>
      </c>
      <c r="Z6" s="116">
        <v>0</v>
      </c>
      <c r="AA6" s="116">
        <v>0</v>
      </c>
      <c r="AB6" s="116">
        <v>0</v>
      </c>
      <c r="AC6" s="110">
        <f t="shared" si="0"/>
        <v>213</v>
      </c>
      <c r="AD6" s="193"/>
      <c r="AE6" s="115">
        <v>62</v>
      </c>
      <c r="AF6" s="130">
        <v>49</v>
      </c>
      <c r="AG6" s="131">
        <v>13</v>
      </c>
      <c r="AH6" s="116">
        <v>61</v>
      </c>
      <c r="AI6" s="116">
        <v>0</v>
      </c>
      <c r="AJ6" s="116">
        <v>0</v>
      </c>
      <c r="AK6" s="116">
        <v>1</v>
      </c>
      <c r="AL6" s="110">
        <f t="shared" si="1"/>
        <v>62</v>
      </c>
      <c r="AM6" s="193"/>
      <c r="AN6" s="115">
        <v>242</v>
      </c>
      <c r="AO6" s="130">
        <v>176</v>
      </c>
      <c r="AP6" s="131">
        <v>66</v>
      </c>
      <c r="AQ6" s="116">
        <v>238</v>
      </c>
      <c r="AR6" s="116">
        <v>0</v>
      </c>
      <c r="AS6" s="116">
        <v>0</v>
      </c>
      <c r="AT6" s="116">
        <v>4</v>
      </c>
      <c r="AU6" s="110">
        <f t="shared" si="2"/>
        <v>242</v>
      </c>
      <c r="AV6" s="193"/>
      <c r="AW6" s="111">
        <v>328</v>
      </c>
      <c r="AX6" s="130">
        <v>258</v>
      </c>
      <c r="AY6" s="131">
        <v>71</v>
      </c>
      <c r="AZ6" s="112">
        <v>288</v>
      </c>
      <c r="BA6" s="110">
        <v>0</v>
      </c>
      <c r="BB6" s="110">
        <v>1</v>
      </c>
      <c r="BC6" s="110">
        <v>40</v>
      </c>
      <c r="BD6" s="110">
        <f t="shared" si="3"/>
        <v>329</v>
      </c>
      <c r="BE6" s="193"/>
      <c r="BF6" s="111">
        <v>301</v>
      </c>
      <c r="BG6" s="130">
        <v>240</v>
      </c>
      <c r="BH6" s="131">
        <v>62</v>
      </c>
      <c r="BI6" s="112">
        <v>280</v>
      </c>
      <c r="BJ6" s="110">
        <v>0</v>
      </c>
      <c r="BK6" s="110">
        <v>1</v>
      </c>
      <c r="BL6" s="110">
        <v>21</v>
      </c>
      <c r="BM6" s="110">
        <f t="shared" si="4"/>
        <v>302</v>
      </c>
    </row>
    <row r="7" spans="2:65" s="192" customFormat="1" ht="11.25">
      <c r="B7" s="132" t="s">
        <v>21</v>
      </c>
      <c r="C7" s="134" t="s">
        <v>18</v>
      </c>
      <c r="D7" s="213">
        <v>326</v>
      </c>
      <c r="E7" s="212">
        <v>176</v>
      </c>
      <c r="F7" s="211">
        <v>150</v>
      </c>
      <c r="G7" s="210">
        <v>317</v>
      </c>
      <c r="H7" s="210">
        <v>0</v>
      </c>
      <c r="I7" s="210">
        <v>0</v>
      </c>
      <c r="J7" s="210">
        <v>9</v>
      </c>
      <c r="K7" s="209">
        <v>326</v>
      </c>
      <c r="L7" s="193"/>
      <c r="M7" s="173">
        <v>356</v>
      </c>
      <c r="N7" s="174">
        <v>209</v>
      </c>
      <c r="O7" s="175">
        <v>148</v>
      </c>
      <c r="P7" s="116">
        <v>346</v>
      </c>
      <c r="Q7" s="116">
        <v>4</v>
      </c>
      <c r="R7" s="116">
        <v>0</v>
      </c>
      <c r="S7" s="116">
        <v>7</v>
      </c>
      <c r="T7" s="139">
        <v>357</v>
      </c>
      <c r="U7" s="193"/>
      <c r="V7" s="115">
        <v>293</v>
      </c>
      <c r="W7" s="130">
        <v>160</v>
      </c>
      <c r="X7" s="131">
        <v>133</v>
      </c>
      <c r="Y7" s="116">
        <v>290</v>
      </c>
      <c r="Z7" s="116">
        <v>1</v>
      </c>
      <c r="AA7" s="116">
        <v>0</v>
      </c>
      <c r="AB7" s="116">
        <v>2</v>
      </c>
      <c r="AC7" s="110">
        <f t="shared" si="0"/>
        <v>293</v>
      </c>
      <c r="AD7" s="193"/>
      <c r="AE7" s="115">
        <v>43</v>
      </c>
      <c r="AF7" s="130">
        <v>28</v>
      </c>
      <c r="AG7" s="131">
        <v>15</v>
      </c>
      <c r="AH7" s="116">
        <v>42</v>
      </c>
      <c r="AI7" s="116">
        <v>0</v>
      </c>
      <c r="AJ7" s="116">
        <v>1</v>
      </c>
      <c r="AK7" s="116">
        <v>0</v>
      </c>
      <c r="AL7" s="110">
        <f t="shared" si="1"/>
        <v>43</v>
      </c>
      <c r="AM7" s="193"/>
      <c r="AN7" s="115">
        <v>216</v>
      </c>
      <c r="AO7" s="130">
        <v>127</v>
      </c>
      <c r="AP7" s="131">
        <v>89</v>
      </c>
      <c r="AQ7" s="116">
        <v>209</v>
      </c>
      <c r="AR7" s="116">
        <v>0</v>
      </c>
      <c r="AS7" s="116">
        <v>0</v>
      </c>
      <c r="AT7" s="116">
        <v>7</v>
      </c>
      <c r="AU7" s="110">
        <f t="shared" si="2"/>
        <v>216</v>
      </c>
      <c r="AV7" s="193"/>
      <c r="AW7" s="111">
        <v>261</v>
      </c>
      <c r="AX7" s="130">
        <v>157</v>
      </c>
      <c r="AY7" s="131">
        <v>104</v>
      </c>
      <c r="AZ7" s="112">
        <v>255</v>
      </c>
      <c r="BA7" s="110">
        <v>0</v>
      </c>
      <c r="BB7" s="110">
        <v>0</v>
      </c>
      <c r="BC7" s="110">
        <v>6</v>
      </c>
      <c r="BD7" s="110">
        <f t="shared" si="3"/>
        <v>261</v>
      </c>
      <c r="BE7" s="193"/>
      <c r="BF7" s="111">
        <v>237</v>
      </c>
      <c r="BG7" s="130">
        <v>133</v>
      </c>
      <c r="BH7" s="131">
        <v>104</v>
      </c>
      <c r="BI7" s="112">
        <v>224</v>
      </c>
      <c r="BJ7" s="110">
        <v>0</v>
      </c>
      <c r="BK7" s="110">
        <v>0</v>
      </c>
      <c r="BL7" s="110">
        <v>13</v>
      </c>
      <c r="BM7" s="110">
        <f t="shared" si="4"/>
        <v>237</v>
      </c>
    </row>
    <row r="8" spans="2:65" s="192" customFormat="1" ht="11.25">
      <c r="B8" s="116" t="s">
        <v>22</v>
      </c>
      <c r="C8" s="133" t="s">
        <v>20</v>
      </c>
      <c r="D8" s="213">
        <v>16</v>
      </c>
      <c r="E8" s="212">
        <v>5</v>
      </c>
      <c r="F8" s="211">
        <v>12</v>
      </c>
      <c r="G8" s="210">
        <v>16</v>
      </c>
      <c r="H8" s="210">
        <v>1</v>
      </c>
      <c r="I8" s="210">
        <v>0</v>
      </c>
      <c r="J8" s="210">
        <v>0</v>
      </c>
      <c r="K8" s="209">
        <v>17</v>
      </c>
      <c r="L8" s="193"/>
      <c r="M8" s="173">
        <v>15</v>
      </c>
      <c r="N8" s="174">
        <v>6</v>
      </c>
      <c r="O8" s="175">
        <v>9</v>
      </c>
      <c r="P8" s="116">
        <v>15</v>
      </c>
      <c r="Q8" s="116">
        <v>0</v>
      </c>
      <c r="R8" s="116">
        <v>0</v>
      </c>
      <c r="S8" s="116">
        <v>0</v>
      </c>
      <c r="T8" s="139">
        <v>15</v>
      </c>
      <c r="U8" s="193"/>
      <c r="V8" s="115">
        <v>9</v>
      </c>
      <c r="W8" s="130">
        <v>3</v>
      </c>
      <c r="X8" s="131">
        <v>6</v>
      </c>
      <c r="Y8" s="116">
        <v>9</v>
      </c>
      <c r="Z8" s="116">
        <v>0</v>
      </c>
      <c r="AA8" s="116">
        <v>0</v>
      </c>
      <c r="AB8" s="116">
        <v>0</v>
      </c>
      <c r="AC8" s="110">
        <f t="shared" si="0"/>
        <v>9</v>
      </c>
      <c r="AD8" s="193"/>
      <c r="AE8" s="115">
        <v>2</v>
      </c>
      <c r="AF8" s="130">
        <v>1</v>
      </c>
      <c r="AG8" s="131">
        <v>1</v>
      </c>
      <c r="AH8" s="116">
        <v>2</v>
      </c>
      <c r="AI8" s="116">
        <v>0</v>
      </c>
      <c r="AJ8" s="116">
        <v>0</v>
      </c>
      <c r="AK8" s="116">
        <v>0</v>
      </c>
      <c r="AL8" s="110">
        <f t="shared" si="1"/>
        <v>2</v>
      </c>
      <c r="AM8" s="193"/>
      <c r="AN8" s="115">
        <v>10</v>
      </c>
      <c r="AO8" s="130">
        <v>6</v>
      </c>
      <c r="AP8" s="131">
        <v>4</v>
      </c>
      <c r="AQ8" s="116">
        <v>10</v>
      </c>
      <c r="AR8" s="116">
        <v>0</v>
      </c>
      <c r="AS8" s="116">
        <v>0</v>
      </c>
      <c r="AT8" s="116">
        <v>0</v>
      </c>
      <c r="AU8" s="110">
        <f t="shared" si="2"/>
        <v>10</v>
      </c>
      <c r="AV8" s="193"/>
      <c r="AW8" s="111">
        <v>21</v>
      </c>
      <c r="AX8" s="130">
        <v>11</v>
      </c>
      <c r="AY8" s="131">
        <v>10</v>
      </c>
      <c r="AZ8" s="112">
        <v>20</v>
      </c>
      <c r="BA8" s="110">
        <v>0</v>
      </c>
      <c r="BB8" s="110">
        <v>0</v>
      </c>
      <c r="BC8" s="110">
        <v>1</v>
      </c>
      <c r="BD8" s="110">
        <f t="shared" si="3"/>
        <v>21</v>
      </c>
      <c r="BE8" s="193"/>
      <c r="BF8" s="111">
        <v>16</v>
      </c>
      <c r="BG8" s="130">
        <v>10</v>
      </c>
      <c r="BH8" s="131">
        <v>6</v>
      </c>
      <c r="BI8" s="112">
        <v>14</v>
      </c>
      <c r="BJ8" s="110">
        <v>0</v>
      </c>
      <c r="BK8" s="110">
        <v>0</v>
      </c>
      <c r="BL8" s="110">
        <v>2</v>
      </c>
      <c r="BM8" s="110">
        <f t="shared" si="4"/>
        <v>16</v>
      </c>
    </row>
    <row r="9" spans="2:65" s="192" customFormat="1" ht="11.25">
      <c r="B9" s="132" t="s">
        <v>23</v>
      </c>
      <c r="C9" s="133" t="s">
        <v>20</v>
      </c>
      <c r="D9" s="213">
        <v>183</v>
      </c>
      <c r="E9" s="212">
        <v>166</v>
      </c>
      <c r="F9" s="211">
        <v>17</v>
      </c>
      <c r="G9" s="210">
        <v>179</v>
      </c>
      <c r="H9" s="210">
        <v>0</v>
      </c>
      <c r="I9" s="210">
        <v>0</v>
      </c>
      <c r="J9" s="210">
        <v>4</v>
      </c>
      <c r="K9" s="209">
        <v>183</v>
      </c>
      <c r="L9" s="193"/>
      <c r="M9" s="173">
        <v>180</v>
      </c>
      <c r="N9" s="174">
        <v>160</v>
      </c>
      <c r="O9" s="175">
        <v>20</v>
      </c>
      <c r="P9" s="116">
        <v>178</v>
      </c>
      <c r="Q9" s="116">
        <v>0</v>
      </c>
      <c r="R9" s="116">
        <v>0</v>
      </c>
      <c r="S9" s="116">
        <v>2</v>
      </c>
      <c r="T9" s="139">
        <v>180</v>
      </c>
      <c r="U9" s="193"/>
      <c r="V9" s="115">
        <v>135</v>
      </c>
      <c r="W9" s="130">
        <v>118</v>
      </c>
      <c r="X9" s="131">
        <v>18</v>
      </c>
      <c r="Y9" s="116">
        <v>135</v>
      </c>
      <c r="Z9" s="116">
        <v>0</v>
      </c>
      <c r="AA9" s="116">
        <v>1</v>
      </c>
      <c r="AB9" s="116">
        <v>0</v>
      </c>
      <c r="AC9" s="110">
        <f t="shared" si="0"/>
        <v>136</v>
      </c>
      <c r="AD9" s="193"/>
      <c r="AE9" s="115">
        <v>39</v>
      </c>
      <c r="AF9" s="130">
        <v>34</v>
      </c>
      <c r="AG9" s="131">
        <v>5</v>
      </c>
      <c r="AH9" s="116">
        <v>39</v>
      </c>
      <c r="AI9" s="116">
        <v>0</v>
      </c>
      <c r="AJ9" s="116">
        <v>0</v>
      </c>
      <c r="AK9" s="116">
        <v>0</v>
      </c>
      <c r="AL9" s="110">
        <f t="shared" si="1"/>
        <v>39</v>
      </c>
      <c r="AM9" s="193"/>
      <c r="AN9" s="115">
        <v>161</v>
      </c>
      <c r="AO9" s="130">
        <v>124</v>
      </c>
      <c r="AP9" s="131">
        <v>37</v>
      </c>
      <c r="AQ9" s="116">
        <v>160</v>
      </c>
      <c r="AR9" s="116">
        <v>0</v>
      </c>
      <c r="AS9" s="116">
        <v>0</v>
      </c>
      <c r="AT9" s="116">
        <v>1</v>
      </c>
      <c r="AU9" s="110">
        <f t="shared" si="2"/>
        <v>161</v>
      </c>
      <c r="AV9" s="193"/>
      <c r="AW9" s="111">
        <v>184</v>
      </c>
      <c r="AX9" s="130">
        <v>151</v>
      </c>
      <c r="AY9" s="131">
        <v>33</v>
      </c>
      <c r="AZ9" s="112">
        <v>154</v>
      </c>
      <c r="BA9" s="110">
        <v>0</v>
      </c>
      <c r="BB9" s="110">
        <v>0</v>
      </c>
      <c r="BC9" s="110">
        <v>30</v>
      </c>
      <c r="BD9" s="110">
        <f t="shared" si="3"/>
        <v>184</v>
      </c>
      <c r="BE9" s="193"/>
      <c r="BF9" s="111">
        <v>162</v>
      </c>
      <c r="BG9" s="130">
        <v>135</v>
      </c>
      <c r="BH9" s="131">
        <v>27</v>
      </c>
      <c r="BI9" s="112">
        <v>134</v>
      </c>
      <c r="BJ9" s="110">
        <v>0</v>
      </c>
      <c r="BK9" s="110">
        <v>0</v>
      </c>
      <c r="BL9" s="110">
        <v>28</v>
      </c>
      <c r="BM9" s="110">
        <f t="shared" si="4"/>
        <v>162</v>
      </c>
    </row>
    <row r="10" spans="2:65" s="192" customFormat="1" ht="11.25">
      <c r="B10" s="132" t="s">
        <v>24</v>
      </c>
      <c r="C10" s="134" t="s">
        <v>18</v>
      </c>
      <c r="D10" s="213">
        <v>614</v>
      </c>
      <c r="E10" s="212">
        <v>444</v>
      </c>
      <c r="F10" s="211">
        <v>176</v>
      </c>
      <c r="G10" s="210">
        <v>554</v>
      </c>
      <c r="H10" s="210">
        <v>50</v>
      </c>
      <c r="I10" s="210">
        <v>1</v>
      </c>
      <c r="J10" s="210">
        <v>15</v>
      </c>
      <c r="K10" s="209">
        <v>620</v>
      </c>
      <c r="L10" s="193"/>
      <c r="M10" s="173">
        <v>734</v>
      </c>
      <c r="N10" s="174">
        <v>514</v>
      </c>
      <c r="O10" s="175">
        <v>225</v>
      </c>
      <c r="P10" s="116">
        <v>673</v>
      </c>
      <c r="Q10" s="116">
        <v>57</v>
      </c>
      <c r="R10" s="116">
        <v>0</v>
      </c>
      <c r="S10" s="116">
        <v>9</v>
      </c>
      <c r="T10" s="139">
        <v>739</v>
      </c>
      <c r="U10" s="193"/>
      <c r="V10" s="115">
        <v>661</v>
      </c>
      <c r="W10" s="130">
        <v>445</v>
      </c>
      <c r="X10" s="131">
        <v>221</v>
      </c>
      <c r="Y10" s="116">
        <v>593</v>
      </c>
      <c r="Z10" s="116">
        <v>57</v>
      </c>
      <c r="AA10" s="116">
        <v>3</v>
      </c>
      <c r="AB10" s="116">
        <v>13</v>
      </c>
      <c r="AC10" s="110">
        <f t="shared" si="0"/>
        <v>666</v>
      </c>
      <c r="AD10" s="193"/>
      <c r="AE10" s="115">
        <v>233</v>
      </c>
      <c r="AF10" s="130">
        <v>161</v>
      </c>
      <c r="AG10" s="131">
        <v>72</v>
      </c>
      <c r="AH10" s="116">
        <v>183</v>
      </c>
      <c r="AI10" s="116">
        <v>45</v>
      </c>
      <c r="AJ10" s="116">
        <v>3</v>
      </c>
      <c r="AK10" s="116">
        <v>2</v>
      </c>
      <c r="AL10" s="110">
        <f t="shared" si="1"/>
        <v>233</v>
      </c>
      <c r="AM10" s="193"/>
      <c r="AN10" s="115">
        <v>671</v>
      </c>
      <c r="AO10" s="130">
        <v>469</v>
      </c>
      <c r="AP10" s="131">
        <v>204</v>
      </c>
      <c r="AQ10" s="116">
        <v>662</v>
      </c>
      <c r="AR10" s="116">
        <v>2</v>
      </c>
      <c r="AS10" s="116">
        <v>0</v>
      </c>
      <c r="AT10" s="116">
        <v>9</v>
      </c>
      <c r="AU10" s="110">
        <f t="shared" si="2"/>
        <v>673</v>
      </c>
      <c r="AV10" s="193"/>
      <c r="AW10" s="111">
        <v>776</v>
      </c>
      <c r="AX10" s="130">
        <v>523</v>
      </c>
      <c r="AY10" s="131">
        <v>254</v>
      </c>
      <c r="AZ10" s="112">
        <v>680</v>
      </c>
      <c r="BA10" s="110">
        <v>0</v>
      </c>
      <c r="BB10" s="110">
        <v>1</v>
      </c>
      <c r="BC10" s="110">
        <v>96</v>
      </c>
      <c r="BD10" s="110">
        <f t="shared" si="3"/>
        <v>777</v>
      </c>
      <c r="BE10" s="193"/>
      <c r="BF10" s="111">
        <v>872</v>
      </c>
      <c r="BG10" s="130">
        <v>580</v>
      </c>
      <c r="BH10" s="131">
        <v>292</v>
      </c>
      <c r="BI10" s="112">
        <v>698</v>
      </c>
      <c r="BJ10" s="110">
        <v>0</v>
      </c>
      <c r="BK10" s="110">
        <v>0</v>
      </c>
      <c r="BL10" s="110">
        <v>174</v>
      </c>
      <c r="BM10" s="110">
        <f t="shared" si="4"/>
        <v>872</v>
      </c>
    </row>
    <row r="11" spans="2:65" s="192" customFormat="1" ht="11.25">
      <c r="B11" s="132" t="s">
        <v>25</v>
      </c>
      <c r="C11" s="133" t="s">
        <v>20</v>
      </c>
      <c r="D11" s="213">
        <v>154</v>
      </c>
      <c r="E11" s="212">
        <v>84</v>
      </c>
      <c r="F11" s="211">
        <v>70</v>
      </c>
      <c r="G11" s="210">
        <v>154</v>
      </c>
      <c r="H11" s="210">
        <v>0</v>
      </c>
      <c r="I11" s="210">
        <v>0</v>
      </c>
      <c r="J11" s="210">
        <v>0</v>
      </c>
      <c r="K11" s="209">
        <v>154</v>
      </c>
      <c r="L11" s="193"/>
      <c r="M11" s="173">
        <v>123</v>
      </c>
      <c r="N11" s="174">
        <v>63</v>
      </c>
      <c r="O11" s="175">
        <v>60</v>
      </c>
      <c r="P11" s="116">
        <v>121</v>
      </c>
      <c r="Q11" s="116">
        <v>0</v>
      </c>
      <c r="R11" s="116">
        <v>0</v>
      </c>
      <c r="S11" s="116">
        <v>2</v>
      </c>
      <c r="T11" s="139">
        <v>123</v>
      </c>
      <c r="U11" s="193"/>
      <c r="V11" s="115">
        <v>117</v>
      </c>
      <c r="W11" s="130">
        <v>57</v>
      </c>
      <c r="X11" s="131">
        <v>60</v>
      </c>
      <c r="Y11" s="116">
        <v>117</v>
      </c>
      <c r="Z11" s="116">
        <v>0</v>
      </c>
      <c r="AA11" s="116">
        <v>0</v>
      </c>
      <c r="AB11" s="116">
        <v>0</v>
      </c>
      <c r="AC11" s="110">
        <f t="shared" si="0"/>
        <v>117</v>
      </c>
      <c r="AD11" s="193"/>
      <c r="AE11" s="115">
        <v>3</v>
      </c>
      <c r="AF11" s="130">
        <v>2</v>
      </c>
      <c r="AG11" s="131">
        <v>1</v>
      </c>
      <c r="AH11" s="116">
        <v>2</v>
      </c>
      <c r="AI11" s="116">
        <v>1</v>
      </c>
      <c r="AJ11" s="116">
        <v>0</v>
      </c>
      <c r="AK11" s="116">
        <v>0</v>
      </c>
      <c r="AL11" s="110">
        <f t="shared" si="1"/>
        <v>3</v>
      </c>
      <c r="AM11" s="193"/>
      <c r="AN11" s="113"/>
      <c r="AO11" s="113"/>
      <c r="AP11" s="113"/>
      <c r="AQ11" s="113"/>
      <c r="AR11" s="113"/>
      <c r="AS11" s="113"/>
      <c r="AT11" s="113"/>
      <c r="AU11" s="110">
        <f t="shared" si="2"/>
        <v>0</v>
      </c>
      <c r="AV11" s="193"/>
      <c r="AW11" s="113"/>
      <c r="AX11" s="113"/>
      <c r="AY11" s="113"/>
      <c r="AZ11" s="113"/>
      <c r="BA11" s="113"/>
      <c r="BB11" s="113"/>
      <c r="BC11" s="113"/>
      <c r="BD11" s="110">
        <f>+AZ11+BA11+BB11+BC11</f>
        <v>0</v>
      </c>
      <c r="BE11" s="193"/>
      <c r="BF11" s="113"/>
      <c r="BG11" s="113"/>
      <c r="BH11" s="113"/>
      <c r="BI11" s="113"/>
      <c r="BJ11" s="113"/>
      <c r="BK11" s="113"/>
      <c r="BL11" s="113"/>
      <c r="BM11" s="110">
        <f>+BI11+BJ11+BK11+BL11</f>
        <v>0</v>
      </c>
    </row>
    <row r="12" spans="2:65" s="192" customFormat="1" ht="11.25">
      <c r="B12" s="132" t="s">
        <v>26</v>
      </c>
      <c r="C12" s="134" t="s">
        <v>18</v>
      </c>
      <c r="D12" s="213">
        <v>686</v>
      </c>
      <c r="E12" s="212">
        <v>370</v>
      </c>
      <c r="F12" s="211">
        <v>336</v>
      </c>
      <c r="G12" s="210">
        <v>677</v>
      </c>
      <c r="H12" s="210">
        <v>26</v>
      </c>
      <c r="I12" s="210">
        <v>2</v>
      </c>
      <c r="J12" s="210">
        <v>1</v>
      </c>
      <c r="K12" s="209">
        <v>706</v>
      </c>
      <c r="L12" s="193"/>
      <c r="M12" s="173">
        <v>715</v>
      </c>
      <c r="N12" s="174">
        <v>369</v>
      </c>
      <c r="O12" s="175">
        <v>355</v>
      </c>
      <c r="P12" s="116">
        <v>690</v>
      </c>
      <c r="Q12" s="116">
        <v>23</v>
      </c>
      <c r="R12" s="116">
        <v>2</v>
      </c>
      <c r="S12" s="116">
        <v>9</v>
      </c>
      <c r="T12" s="139">
        <v>724</v>
      </c>
      <c r="U12" s="193"/>
      <c r="V12" s="115">
        <v>524</v>
      </c>
      <c r="W12" s="130">
        <v>274</v>
      </c>
      <c r="X12" s="131">
        <v>262</v>
      </c>
      <c r="Y12" s="116">
        <v>500</v>
      </c>
      <c r="Z12" s="116">
        <v>30</v>
      </c>
      <c r="AA12" s="116">
        <v>1</v>
      </c>
      <c r="AB12" s="116">
        <v>5</v>
      </c>
      <c r="AC12" s="110">
        <f t="shared" si="0"/>
        <v>536</v>
      </c>
      <c r="AD12" s="193"/>
      <c r="AE12" s="115">
        <v>27</v>
      </c>
      <c r="AF12" s="130">
        <v>19</v>
      </c>
      <c r="AG12" s="131">
        <v>8</v>
      </c>
      <c r="AH12" s="116">
        <v>4</v>
      </c>
      <c r="AI12" s="116">
        <v>21</v>
      </c>
      <c r="AJ12" s="116">
        <v>2</v>
      </c>
      <c r="AK12" s="116">
        <v>0</v>
      </c>
      <c r="AL12" s="110">
        <f t="shared" si="1"/>
        <v>27</v>
      </c>
      <c r="AM12" s="193"/>
      <c r="AN12" s="115">
        <v>788</v>
      </c>
      <c r="AO12" s="130">
        <v>431</v>
      </c>
      <c r="AP12" s="131">
        <v>366</v>
      </c>
      <c r="AQ12" s="116">
        <v>787</v>
      </c>
      <c r="AR12" s="116">
        <v>9</v>
      </c>
      <c r="AS12" s="116">
        <v>0</v>
      </c>
      <c r="AT12" s="116">
        <v>1</v>
      </c>
      <c r="AU12" s="110">
        <f t="shared" si="2"/>
        <v>797</v>
      </c>
      <c r="AV12" s="193"/>
      <c r="AW12" s="111">
        <v>909</v>
      </c>
      <c r="AX12" s="130">
        <v>472</v>
      </c>
      <c r="AY12" s="131">
        <v>438</v>
      </c>
      <c r="AZ12" s="112">
        <v>908</v>
      </c>
      <c r="BA12" s="110">
        <v>1</v>
      </c>
      <c r="BB12" s="110">
        <v>1</v>
      </c>
      <c r="BC12" s="110">
        <v>0</v>
      </c>
      <c r="BD12" s="110">
        <f>SUM(AZ12:BC12)</f>
        <v>910</v>
      </c>
      <c r="BE12" s="193"/>
      <c r="BF12" s="111">
        <v>877</v>
      </c>
      <c r="BG12" s="130">
        <v>465</v>
      </c>
      <c r="BH12" s="131">
        <v>414</v>
      </c>
      <c r="BI12" s="112">
        <v>877</v>
      </c>
      <c r="BJ12" s="110">
        <v>2</v>
      </c>
      <c r="BK12" s="110">
        <v>0</v>
      </c>
      <c r="BL12" s="110">
        <v>0</v>
      </c>
      <c r="BM12" s="110">
        <f>SUM(BI12:BL12)</f>
        <v>879</v>
      </c>
    </row>
    <row r="13" spans="2:65" s="192" customFormat="1" ht="11.25">
      <c r="B13" s="132" t="s">
        <v>27</v>
      </c>
      <c r="C13" s="133" t="s">
        <v>20</v>
      </c>
      <c r="D13" s="213">
        <v>667</v>
      </c>
      <c r="E13" s="212">
        <v>363</v>
      </c>
      <c r="F13" s="211">
        <v>307</v>
      </c>
      <c r="G13" s="210">
        <v>584</v>
      </c>
      <c r="H13" s="210">
        <v>17</v>
      </c>
      <c r="I13" s="210">
        <v>2</v>
      </c>
      <c r="J13" s="210">
        <v>67</v>
      </c>
      <c r="K13" s="209">
        <v>670</v>
      </c>
      <c r="L13" s="193"/>
      <c r="M13" s="173">
        <v>588</v>
      </c>
      <c r="N13" s="174">
        <v>339</v>
      </c>
      <c r="O13" s="175">
        <v>253</v>
      </c>
      <c r="P13" s="116">
        <v>565</v>
      </c>
      <c r="Q13" s="116">
        <v>18</v>
      </c>
      <c r="R13" s="116">
        <v>1</v>
      </c>
      <c r="S13" s="116">
        <v>8</v>
      </c>
      <c r="T13" s="139">
        <v>592</v>
      </c>
      <c r="U13" s="193"/>
      <c r="V13" s="115">
        <v>480</v>
      </c>
      <c r="W13" s="130">
        <v>293</v>
      </c>
      <c r="X13" s="131">
        <v>189</v>
      </c>
      <c r="Y13" s="116">
        <v>458</v>
      </c>
      <c r="Z13" s="116">
        <v>17</v>
      </c>
      <c r="AA13" s="116">
        <v>0</v>
      </c>
      <c r="AB13" s="116">
        <v>7</v>
      </c>
      <c r="AC13" s="110">
        <f t="shared" si="0"/>
        <v>482</v>
      </c>
      <c r="AD13" s="193"/>
      <c r="AE13" s="115">
        <v>26</v>
      </c>
      <c r="AF13" s="130">
        <v>15</v>
      </c>
      <c r="AG13" s="131">
        <v>11</v>
      </c>
      <c r="AH13" s="116">
        <v>0</v>
      </c>
      <c r="AI13" s="116">
        <v>19</v>
      </c>
      <c r="AJ13" s="116">
        <v>7</v>
      </c>
      <c r="AK13" s="116">
        <v>0</v>
      </c>
      <c r="AL13" s="110">
        <f t="shared" si="1"/>
        <v>26</v>
      </c>
      <c r="AM13" s="193"/>
      <c r="AN13" s="115">
        <v>527</v>
      </c>
      <c r="AO13" s="130">
        <v>309</v>
      </c>
      <c r="AP13" s="131">
        <v>220</v>
      </c>
      <c r="AQ13" s="116">
        <v>526</v>
      </c>
      <c r="AR13" s="116">
        <v>3</v>
      </c>
      <c r="AS13" s="116">
        <v>0</v>
      </c>
      <c r="AT13" s="116">
        <v>0</v>
      </c>
      <c r="AU13" s="110">
        <f t="shared" si="2"/>
        <v>529</v>
      </c>
      <c r="AV13" s="193"/>
      <c r="AW13" s="111">
        <v>582</v>
      </c>
      <c r="AX13" s="130">
        <v>329</v>
      </c>
      <c r="AY13" s="131">
        <v>255</v>
      </c>
      <c r="AZ13" s="112">
        <v>574</v>
      </c>
      <c r="BA13" s="110">
        <v>9</v>
      </c>
      <c r="BB13" s="110">
        <v>1</v>
      </c>
      <c r="BC13" s="110">
        <v>0</v>
      </c>
      <c r="BD13" s="110">
        <f>SUM(AZ13:BC13)</f>
        <v>584</v>
      </c>
      <c r="BE13" s="193"/>
      <c r="BF13" s="111">
        <v>651</v>
      </c>
      <c r="BG13" s="130">
        <v>358</v>
      </c>
      <c r="BH13" s="131">
        <v>296</v>
      </c>
      <c r="BI13" s="112">
        <v>630</v>
      </c>
      <c r="BJ13" s="110">
        <v>0</v>
      </c>
      <c r="BK13" s="110">
        <v>3</v>
      </c>
      <c r="BL13" s="110">
        <v>21</v>
      </c>
      <c r="BM13" s="110">
        <f>SUM(BI13:BL13)</f>
        <v>654</v>
      </c>
    </row>
    <row r="14" spans="2:65" s="192" customFormat="1" ht="11.25">
      <c r="B14" s="116" t="s">
        <v>28</v>
      </c>
      <c r="C14" s="133" t="s">
        <v>20</v>
      </c>
      <c r="D14" s="213">
        <v>258</v>
      </c>
      <c r="E14" s="212">
        <v>131</v>
      </c>
      <c r="F14" s="211">
        <v>149</v>
      </c>
      <c r="G14" s="210">
        <v>257</v>
      </c>
      <c r="H14" s="210">
        <v>23</v>
      </c>
      <c r="I14" s="210">
        <v>0</v>
      </c>
      <c r="J14" s="210">
        <v>0</v>
      </c>
      <c r="K14" s="209">
        <v>280</v>
      </c>
      <c r="L14" s="193"/>
      <c r="M14" s="173">
        <v>234</v>
      </c>
      <c r="N14" s="174">
        <v>113</v>
      </c>
      <c r="O14" s="175">
        <v>135</v>
      </c>
      <c r="P14" s="116">
        <v>224</v>
      </c>
      <c r="Q14" s="116">
        <v>24</v>
      </c>
      <c r="R14" s="116">
        <v>0</v>
      </c>
      <c r="S14" s="116">
        <v>0</v>
      </c>
      <c r="T14" s="139">
        <v>248</v>
      </c>
      <c r="U14" s="193"/>
      <c r="V14" s="115">
        <v>210</v>
      </c>
      <c r="W14" s="130">
        <v>90</v>
      </c>
      <c r="X14" s="131">
        <v>120</v>
      </c>
      <c r="Y14" s="116">
        <v>210</v>
      </c>
      <c r="Z14" s="116">
        <v>0</v>
      </c>
      <c r="AA14" s="116">
        <v>0</v>
      </c>
      <c r="AB14" s="116">
        <v>0</v>
      </c>
      <c r="AC14" s="110">
        <f t="shared" si="0"/>
        <v>210</v>
      </c>
      <c r="AD14" s="193"/>
      <c r="AE14" s="113"/>
      <c r="AF14" s="117"/>
      <c r="AG14" s="117"/>
      <c r="AH14" s="117"/>
      <c r="AI14" s="117"/>
      <c r="AJ14" s="117"/>
      <c r="AK14" s="117"/>
      <c r="AL14" s="110">
        <f t="shared" si="1"/>
        <v>0</v>
      </c>
      <c r="AM14" s="193"/>
      <c r="AN14" s="115">
        <v>189</v>
      </c>
      <c r="AO14" s="130">
        <v>96</v>
      </c>
      <c r="AP14" s="131">
        <v>97</v>
      </c>
      <c r="AQ14" s="116">
        <v>189</v>
      </c>
      <c r="AR14" s="116">
        <v>3</v>
      </c>
      <c r="AS14" s="116">
        <v>1</v>
      </c>
      <c r="AT14" s="116">
        <v>0</v>
      </c>
      <c r="AU14" s="110">
        <f t="shared" si="2"/>
        <v>193</v>
      </c>
      <c r="AV14" s="193"/>
      <c r="AW14" s="114">
        <v>204</v>
      </c>
      <c r="AX14" s="130">
        <v>113</v>
      </c>
      <c r="AY14" s="131">
        <v>100</v>
      </c>
      <c r="AZ14" s="110">
        <v>204</v>
      </c>
      <c r="BA14" s="110">
        <v>9</v>
      </c>
      <c r="BB14" s="110">
        <v>0</v>
      </c>
      <c r="BC14" s="110">
        <v>0</v>
      </c>
      <c r="BD14" s="110">
        <f>SUM(AZ14:BC14)</f>
        <v>213</v>
      </c>
      <c r="BE14" s="193"/>
      <c r="BF14" s="114">
        <v>146</v>
      </c>
      <c r="BG14" s="130">
        <v>83</v>
      </c>
      <c r="BH14" s="131">
        <v>63</v>
      </c>
      <c r="BI14" s="110">
        <v>146</v>
      </c>
      <c r="BJ14" s="110">
        <v>0</v>
      </c>
      <c r="BK14" s="110">
        <v>0</v>
      </c>
      <c r="BL14" s="110">
        <v>0</v>
      </c>
      <c r="BM14" s="110">
        <f>SUM(BI14:BL14)</f>
        <v>146</v>
      </c>
    </row>
    <row r="15" spans="2:65" s="192" customFormat="1" ht="11.25">
      <c r="B15" s="132" t="s">
        <v>29</v>
      </c>
      <c r="C15" s="133" t="s">
        <v>20</v>
      </c>
      <c r="D15" s="213">
        <v>318</v>
      </c>
      <c r="E15" s="212">
        <v>164</v>
      </c>
      <c r="F15" s="211">
        <v>168</v>
      </c>
      <c r="G15" s="210">
        <v>298</v>
      </c>
      <c r="H15" s="210">
        <v>15</v>
      </c>
      <c r="I15" s="210">
        <v>0</v>
      </c>
      <c r="J15" s="210">
        <v>19</v>
      </c>
      <c r="K15" s="209">
        <v>332</v>
      </c>
      <c r="L15" s="193"/>
      <c r="M15" s="173">
        <v>313</v>
      </c>
      <c r="N15" s="174">
        <v>145</v>
      </c>
      <c r="O15" s="175">
        <v>177</v>
      </c>
      <c r="P15" s="116">
        <v>307</v>
      </c>
      <c r="Q15" s="116">
        <v>15</v>
      </c>
      <c r="R15" s="116">
        <v>0</v>
      </c>
      <c r="S15" s="116">
        <v>0</v>
      </c>
      <c r="T15" s="139">
        <v>322</v>
      </c>
      <c r="U15" s="193"/>
      <c r="V15" s="115">
        <v>281</v>
      </c>
      <c r="W15" s="130">
        <v>138</v>
      </c>
      <c r="X15" s="131">
        <v>166</v>
      </c>
      <c r="Y15" s="116">
        <v>278</v>
      </c>
      <c r="Z15" s="116">
        <v>25</v>
      </c>
      <c r="AA15" s="116">
        <v>0</v>
      </c>
      <c r="AB15" s="116">
        <v>1</v>
      </c>
      <c r="AC15" s="110">
        <f t="shared" si="0"/>
        <v>304</v>
      </c>
      <c r="AD15" s="193"/>
      <c r="AE15" s="115">
        <v>147</v>
      </c>
      <c r="AF15" s="130">
        <v>69</v>
      </c>
      <c r="AG15" s="131">
        <v>84</v>
      </c>
      <c r="AH15" s="116">
        <v>127</v>
      </c>
      <c r="AI15" s="116">
        <v>8</v>
      </c>
      <c r="AJ15" s="116">
        <v>3</v>
      </c>
      <c r="AK15" s="116">
        <v>15</v>
      </c>
      <c r="AL15" s="110">
        <f t="shared" si="1"/>
        <v>153</v>
      </c>
      <c r="AM15" s="193"/>
      <c r="AN15" s="115">
        <v>334</v>
      </c>
      <c r="AO15" s="130">
        <v>134</v>
      </c>
      <c r="AP15" s="131">
        <v>210</v>
      </c>
      <c r="AQ15" s="116">
        <v>334</v>
      </c>
      <c r="AR15" s="116">
        <v>10</v>
      </c>
      <c r="AS15" s="116">
        <v>0</v>
      </c>
      <c r="AT15" s="116">
        <v>0</v>
      </c>
      <c r="AU15" s="110">
        <f t="shared" si="2"/>
        <v>344</v>
      </c>
      <c r="AV15" s="193"/>
      <c r="AW15" s="114">
        <v>302</v>
      </c>
      <c r="AX15" s="130">
        <v>120</v>
      </c>
      <c r="AY15" s="131">
        <v>196</v>
      </c>
      <c r="AZ15" s="110">
        <v>302</v>
      </c>
      <c r="BA15" s="110">
        <v>14</v>
      </c>
      <c r="BB15" s="110">
        <v>0</v>
      </c>
      <c r="BC15" s="110">
        <v>0</v>
      </c>
      <c r="BD15" s="110">
        <f>SUM(AZ15:BC15)</f>
        <v>316</v>
      </c>
      <c r="BE15" s="193"/>
      <c r="BF15" s="114">
        <v>259</v>
      </c>
      <c r="BG15" s="130">
        <v>95</v>
      </c>
      <c r="BH15" s="131">
        <v>175</v>
      </c>
      <c r="BI15" s="110">
        <v>257</v>
      </c>
      <c r="BJ15" s="110">
        <v>12</v>
      </c>
      <c r="BK15" s="110">
        <v>1</v>
      </c>
      <c r="BL15" s="110">
        <v>0</v>
      </c>
      <c r="BM15" s="110">
        <f>SUM(BI15:BL15)</f>
        <v>270</v>
      </c>
    </row>
    <row r="16" spans="2:65" s="192" customFormat="1" ht="11.25">
      <c r="B16" s="132" t="s">
        <v>30</v>
      </c>
      <c r="C16" s="134" t="s">
        <v>18</v>
      </c>
      <c r="D16" s="213">
        <v>38</v>
      </c>
      <c r="E16" s="212">
        <v>36</v>
      </c>
      <c r="F16" s="211">
        <v>4</v>
      </c>
      <c r="G16" s="210">
        <v>36</v>
      </c>
      <c r="H16" s="210">
        <v>4</v>
      </c>
      <c r="I16" s="210">
        <v>0</v>
      </c>
      <c r="J16" s="210">
        <v>0</v>
      </c>
      <c r="K16" s="209">
        <v>40</v>
      </c>
      <c r="L16" s="193"/>
      <c r="M16" s="173">
        <v>47</v>
      </c>
      <c r="N16" s="174">
        <v>48</v>
      </c>
      <c r="O16" s="175">
        <v>3</v>
      </c>
      <c r="P16" s="116">
        <v>45</v>
      </c>
      <c r="Q16" s="116">
        <v>6</v>
      </c>
      <c r="R16" s="116">
        <v>0</v>
      </c>
      <c r="S16" s="116">
        <v>0</v>
      </c>
      <c r="T16" s="139">
        <v>51</v>
      </c>
      <c r="U16" s="193"/>
      <c r="V16" s="115">
        <v>39</v>
      </c>
      <c r="W16" s="130">
        <v>37</v>
      </c>
      <c r="X16" s="131">
        <v>3</v>
      </c>
      <c r="Y16" s="116">
        <v>38</v>
      </c>
      <c r="Z16" s="116">
        <v>2</v>
      </c>
      <c r="AA16" s="116">
        <v>0</v>
      </c>
      <c r="AB16" s="116">
        <v>0</v>
      </c>
      <c r="AC16" s="110">
        <f t="shared" si="0"/>
        <v>40</v>
      </c>
      <c r="AD16" s="193"/>
      <c r="AE16" s="115">
        <v>3</v>
      </c>
      <c r="AF16" s="130">
        <v>1</v>
      </c>
      <c r="AG16" s="131">
        <v>2</v>
      </c>
      <c r="AH16" s="116">
        <v>0</v>
      </c>
      <c r="AI16" s="116">
        <v>3</v>
      </c>
      <c r="AJ16" s="116">
        <v>0</v>
      </c>
      <c r="AK16" s="116">
        <v>0</v>
      </c>
      <c r="AL16" s="110">
        <f t="shared" si="1"/>
        <v>3</v>
      </c>
      <c r="AM16" s="193"/>
      <c r="AN16" s="115">
        <v>30</v>
      </c>
      <c r="AO16" s="130">
        <v>28</v>
      </c>
      <c r="AP16" s="131">
        <v>2</v>
      </c>
      <c r="AQ16" s="116">
        <v>30</v>
      </c>
      <c r="AR16" s="116">
        <v>0</v>
      </c>
      <c r="AS16" s="116">
        <v>0</v>
      </c>
      <c r="AT16" s="116">
        <v>0</v>
      </c>
      <c r="AU16" s="110">
        <f t="shared" si="2"/>
        <v>30</v>
      </c>
      <c r="AV16" s="193"/>
      <c r="AW16" s="111">
        <v>65</v>
      </c>
      <c r="AX16" s="130">
        <v>62</v>
      </c>
      <c r="AY16" s="131">
        <v>4</v>
      </c>
      <c r="AZ16" s="112">
        <v>65</v>
      </c>
      <c r="BA16" s="110">
        <v>1</v>
      </c>
      <c r="BB16" s="110">
        <v>0</v>
      </c>
      <c r="BC16" s="110">
        <v>0</v>
      </c>
      <c r="BD16" s="110">
        <f>SUM(AZ16:BC16)</f>
        <v>66</v>
      </c>
      <c r="BE16" s="193"/>
      <c r="BF16" s="111">
        <v>59</v>
      </c>
      <c r="BG16" s="130">
        <v>57</v>
      </c>
      <c r="BH16" s="131">
        <v>2</v>
      </c>
      <c r="BI16" s="112">
        <v>59</v>
      </c>
      <c r="BJ16" s="110">
        <v>0</v>
      </c>
      <c r="BK16" s="110">
        <v>0</v>
      </c>
      <c r="BL16" s="110">
        <v>0</v>
      </c>
      <c r="BM16" s="110">
        <f>SUM(BI16:BL16)</f>
        <v>59</v>
      </c>
    </row>
    <row r="17" spans="2:65" s="192" customFormat="1" ht="11.25">
      <c r="B17" s="116" t="s">
        <v>31</v>
      </c>
      <c r="C17" s="134" t="s">
        <v>18</v>
      </c>
      <c r="D17" s="213">
        <v>43</v>
      </c>
      <c r="E17" s="212">
        <v>43</v>
      </c>
      <c r="F17" s="211">
        <v>0</v>
      </c>
      <c r="G17" s="210">
        <v>43</v>
      </c>
      <c r="H17" s="210">
        <v>0</v>
      </c>
      <c r="I17" s="210">
        <v>0</v>
      </c>
      <c r="J17" s="210">
        <v>0</v>
      </c>
      <c r="K17" s="209">
        <v>43</v>
      </c>
      <c r="L17" s="193"/>
      <c r="M17" s="173">
        <v>61</v>
      </c>
      <c r="N17" s="174">
        <v>61</v>
      </c>
      <c r="O17" s="175">
        <v>0</v>
      </c>
      <c r="P17" s="116">
        <v>61</v>
      </c>
      <c r="Q17" s="116">
        <v>0</v>
      </c>
      <c r="R17" s="116">
        <v>0</v>
      </c>
      <c r="S17" s="116">
        <v>0</v>
      </c>
      <c r="T17" s="139">
        <v>61</v>
      </c>
      <c r="U17" s="193"/>
      <c r="V17" s="115">
        <v>57</v>
      </c>
      <c r="W17" s="130">
        <v>49</v>
      </c>
      <c r="X17" s="131">
        <v>11</v>
      </c>
      <c r="Y17" s="116">
        <v>57</v>
      </c>
      <c r="Z17" s="116">
        <v>3</v>
      </c>
      <c r="AA17" s="116">
        <v>0</v>
      </c>
      <c r="AB17" s="116">
        <v>0</v>
      </c>
      <c r="AC17" s="110">
        <f t="shared" si="0"/>
        <v>60</v>
      </c>
      <c r="AD17" s="193"/>
      <c r="AE17" s="115">
        <v>9</v>
      </c>
      <c r="AF17" s="130">
        <v>0</v>
      </c>
      <c r="AG17" s="131">
        <v>11</v>
      </c>
      <c r="AH17" s="116">
        <v>9</v>
      </c>
      <c r="AI17" s="116">
        <v>2</v>
      </c>
      <c r="AJ17" s="116">
        <v>0</v>
      </c>
      <c r="AK17" s="116">
        <v>0</v>
      </c>
      <c r="AL17" s="110">
        <f t="shared" si="1"/>
        <v>11</v>
      </c>
      <c r="AM17" s="193"/>
      <c r="AN17" s="115">
        <v>106</v>
      </c>
      <c r="AO17" s="130">
        <v>97</v>
      </c>
      <c r="AP17" s="131">
        <v>14</v>
      </c>
      <c r="AQ17" s="116">
        <v>106</v>
      </c>
      <c r="AR17" s="116">
        <v>5</v>
      </c>
      <c r="AS17" s="116">
        <v>0</v>
      </c>
      <c r="AT17" s="116">
        <v>0</v>
      </c>
      <c r="AU17" s="110">
        <f t="shared" si="2"/>
        <v>111</v>
      </c>
      <c r="AV17" s="193"/>
      <c r="AW17" s="111">
        <v>65</v>
      </c>
      <c r="AX17" s="130">
        <v>66</v>
      </c>
      <c r="AY17" s="131">
        <v>1</v>
      </c>
      <c r="AZ17" s="112">
        <v>65</v>
      </c>
      <c r="BA17" s="110">
        <v>2</v>
      </c>
      <c r="BB17" s="110">
        <v>0</v>
      </c>
      <c r="BC17" s="110">
        <v>0</v>
      </c>
      <c r="BD17" s="110">
        <f t="shared" ref="BD17:BD35" si="5">SUM(AZ17:BC17)</f>
        <v>67</v>
      </c>
      <c r="BE17" s="193"/>
      <c r="BF17" s="111">
        <v>32</v>
      </c>
      <c r="BG17" s="130">
        <v>31</v>
      </c>
      <c r="BH17" s="131">
        <v>2</v>
      </c>
      <c r="BI17" s="112">
        <v>32</v>
      </c>
      <c r="BJ17" s="110">
        <v>1</v>
      </c>
      <c r="BK17" s="110">
        <v>0</v>
      </c>
      <c r="BL17" s="110">
        <v>0</v>
      </c>
      <c r="BM17" s="110">
        <f t="shared" ref="BM17:BM35" si="6">SUM(BI17:BL17)</f>
        <v>33</v>
      </c>
    </row>
    <row r="18" spans="2:65" s="192" customFormat="1" ht="11.25">
      <c r="B18" s="116" t="s">
        <v>32</v>
      </c>
      <c r="C18" s="133" t="s">
        <v>20</v>
      </c>
      <c r="D18" s="213">
        <v>89</v>
      </c>
      <c r="E18" s="212">
        <v>63</v>
      </c>
      <c r="F18" s="211">
        <v>27</v>
      </c>
      <c r="G18" s="210">
        <v>89</v>
      </c>
      <c r="H18" s="210">
        <v>1</v>
      </c>
      <c r="I18" s="210">
        <v>0</v>
      </c>
      <c r="J18" s="210">
        <v>0</v>
      </c>
      <c r="K18" s="209">
        <v>90</v>
      </c>
      <c r="L18" s="193"/>
      <c r="M18" s="173">
        <v>69</v>
      </c>
      <c r="N18" s="174">
        <v>43</v>
      </c>
      <c r="O18" s="175">
        <v>27</v>
      </c>
      <c r="P18" s="116">
        <v>67</v>
      </c>
      <c r="Q18" s="116">
        <v>3</v>
      </c>
      <c r="R18" s="116">
        <v>0</v>
      </c>
      <c r="S18" s="116">
        <v>0</v>
      </c>
      <c r="T18" s="139">
        <v>70</v>
      </c>
      <c r="U18" s="193"/>
      <c r="V18" s="115">
        <v>58</v>
      </c>
      <c r="W18" s="130">
        <v>45</v>
      </c>
      <c r="X18" s="131">
        <v>14</v>
      </c>
      <c r="Y18" s="116">
        <v>56</v>
      </c>
      <c r="Z18" s="116">
        <v>3</v>
      </c>
      <c r="AA18" s="116">
        <v>0</v>
      </c>
      <c r="AB18" s="116">
        <v>0</v>
      </c>
      <c r="AC18" s="110">
        <f t="shared" si="0"/>
        <v>59</v>
      </c>
      <c r="AD18" s="193"/>
      <c r="AE18" s="115">
        <v>4</v>
      </c>
      <c r="AF18" s="130">
        <v>6</v>
      </c>
      <c r="AG18" s="131">
        <v>0</v>
      </c>
      <c r="AH18" s="116">
        <v>4</v>
      </c>
      <c r="AI18" s="116">
        <v>2</v>
      </c>
      <c r="AJ18" s="116">
        <v>0</v>
      </c>
      <c r="AK18" s="116">
        <v>0</v>
      </c>
      <c r="AL18" s="110">
        <f t="shared" si="1"/>
        <v>6</v>
      </c>
      <c r="AM18" s="193"/>
      <c r="AN18" s="115">
        <v>76</v>
      </c>
      <c r="AO18" s="130">
        <v>59</v>
      </c>
      <c r="AP18" s="131">
        <v>17</v>
      </c>
      <c r="AQ18" s="116">
        <v>76</v>
      </c>
      <c r="AR18" s="116">
        <v>0</v>
      </c>
      <c r="AS18" s="116">
        <v>0</v>
      </c>
      <c r="AT18" s="116">
        <v>0</v>
      </c>
      <c r="AU18" s="110">
        <f t="shared" si="2"/>
        <v>76</v>
      </c>
      <c r="AV18" s="193"/>
      <c r="AW18" s="111">
        <v>129</v>
      </c>
      <c r="AX18" s="130">
        <v>113</v>
      </c>
      <c r="AY18" s="131">
        <v>16</v>
      </c>
      <c r="AZ18" s="112">
        <v>129</v>
      </c>
      <c r="BA18" s="110">
        <v>0</v>
      </c>
      <c r="BB18" s="110">
        <v>0</v>
      </c>
      <c r="BC18" s="110">
        <v>0</v>
      </c>
      <c r="BD18" s="110">
        <f t="shared" si="5"/>
        <v>129</v>
      </c>
      <c r="BE18" s="193"/>
      <c r="BF18" s="111">
        <v>182</v>
      </c>
      <c r="BG18" s="130">
        <v>147</v>
      </c>
      <c r="BH18" s="131">
        <v>35</v>
      </c>
      <c r="BI18" s="112">
        <v>182</v>
      </c>
      <c r="BJ18" s="110">
        <v>0</v>
      </c>
      <c r="BK18" s="110">
        <v>0</v>
      </c>
      <c r="BL18" s="110">
        <v>0</v>
      </c>
      <c r="BM18" s="110">
        <f t="shared" si="6"/>
        <v>182</v>
      </c>
    </row>
    <row r="19" spans="2:65" s="192" customFormat="1" ht="11.25">
      <c r="B19" s="116" t="s">
        <v>33</v>
      </c>
      <c r="C19" s="133" t="s">
        <v>20</v>
      </c>
      <c r="D19" s="213">
        <v>32</v>
      </c>
      <c r="E19" s="212">
        <v>32</v>
      </c>
      <c r="F19" s="211">
        <v>4</v>
      </c>
      <c r="G19" s="210">
        <v>32</v>
      </c>
      <c r="H19" s="210">
        <v>4</v>
      </c>
      <c r="I19" s="210">
        <v>0</v>
      </c>
      <c r="J19" s="210">
        <v>0</v>
      </c>
      <c r="K19" s="209">
        <v>36</v>
      </c>
      <c r="L19" s="193"/>
      <c r="M19" s="173">
        <v>28</v>
      </c>
      <c r="N19" s="174">
        <v>27</v>
      </c>
      <c r="O19" s="175">
        <v>3</v>
      </c>
      <c r="P19" s="116">
        <v>28</v>
      </c>
      <c r="Q19" s="116">
        <v>2</v>
      </c>
      <c r="R19" s="116">
        <v>0</v>
      </c>
      <c r="S19" s="116">
        <v>0</v>
      </c>
      <c r="T19" s="139">
        <v>30</v>
      </c>
      <c r="U19" s="193"/>
      <c r="V19" s="113"/>
      <c r="W19" s="118"/>
      <c r="X19" s="119"/>
      <c r="Y19" s="117"/>
      <c r="Z19" s="117"/>
      <c r="AA19" s="117"/>
      <c r="AB19" s="117"/>
      <c r="AC19" s="110">
        <f>+Y39+Z39+AA39+AB39</f>
        <v>0</v>
      </c>
      <c r="AD19" s="193"/>
      <c r="AE19" s="113"/>
      <c r="AF19" s="118"/>
      <c r="AG19" s="119"/>
      <c r="AH19" s="117"/>
      <c r="AI19" s="117"/>
      <c r="AJ19" s="117"/>
      <c r="AK19" s="117"/>
      <c r="AL19" s="110">
        <f>+AH19+AI19+AJ19+AK19</f>
        <v>0</v>
      </c>
      <c r="AM19" s="193"/>
      <c r="AN19" s="113"/>
      <c r="AO19" s="118"/>
      <c r="AP19" s="119"/>
      <c r="AQ19" s="117"/>
      <c r="AR19" s="117"/>
      <c r="AS19" s="117"/>
      <c r="AT19" s="117"/>
      <c r="AU19" s="110">
        <f>+AQ19+AR19+AS19+AT19</f>
        <v>0</v>
      </c>
      <c r="AV19" s="193"/>
      <c r="AW19" s="113"/>
      <c r="AX19" s="113"/>
      <c r="AY19" s="113"/>
      <c r="AZ19" s="117"/>
      <c r="BA19" s="117"/>
      <c r="BB19" s="117"/>
      <c r="BC19" s="117"/>
      <c r="BD19" s="110">
        <f>SUM(AZ19:BC19)</f>
        <v>0</v>
      </c>
      <c r="BE19" s="193"/>
      <c r="BF19" s="113"/>
      <c r="BG19" s="113"/>
      <c r="BH19" s="113"/>
      <c r="BI19" s="117"/>
      <c r="BJ19" s="117"/>
      <c r="BK19" s="117"/>
      <c r="BL19" s="117"/>
      <c r="BM19" s="110">
        <f>SUM(BI19:BL19)</f>
        <v>0</v>
      </c>
    </row>
    <row r="20" spans="2:65" s="192" customFormat="1" ht="11.25">
      <c r="B20" s="132" t="s">
        <v>34</v>
      </c>
      <c r="C20" s="134" t="s">
        <v>18</v>
      </c>
      <c r="D20" s="213">
        <v>173</v>
      </c>
      <c r="E20" s="212">
        <v>124</v>
      </c>
      <c r="F20" s="211">
        <v>61</v>
      </c>
      <c r="G20" s="210">
        <v>173</v>
      </c>
      <c r="H20" s="210">
        <v>12</v>
      </c>
      <c r="I20" s="210">
        <v>0</v>
      </c>
      <c r="J20" s="210">
        <v>0</v>
      </c>
      <c r="K20" s="209">
        <v>185</v>
      </c>
      <c r="L20" s="193"/>
      <c r="M20" s="173">
        <v>187</v>
      </c>
      <c r="N20" s="174">
        <v>127</v>
      </c>
      <c r="O20" s="175">
        <v>60</v>
      </c>
      <c r="P20" s="116">
        <v>162</v>
      </c>
      <c r="Q20" s="116">
        <v>0</v>
      </c>
      <c r="R20" s="116">
        <v>0</v>
      </c>
      <c r="S20" s="116">
        <v>25</v>
      </c>
      <c r="T20" s="139">
        <v>187</v>
      </c>
      <c r="U20" s="193"/>
      <c r="V20" s="115">
        <v>103</v>
      </c>
      <c r="W20" s="130">
        <v>67</v>
      </c>
      <c r="X20" s="131">
        <v>38</v>
      </c>
      <c r="Y20" s="116">
        <v>103</v>
      </c>
      <c r="Z20" s="116">
        <v>2</v>
      </c>
      <c r="AA20" s="116">
        <v>0</v>
      </c>
      <c r="AB20" s="116">
        <v>0</v>
      </c>
      <c r="AC20" s="110">
        <f t="shared" si="0"/>
        <v>105</v>
      </c>
      <c r="AD20" s="193"/>
      <c r="AE20" s="115">
        <v>9</v>
      </c>
      <c r="AF20" s="130">
        <v>9</v>
      </c>
      <c r="AG20" s="131">
        <v>5</v>
      </c>
      <c r="AH20" s="116">
        <v>9</v>
      </c>
      <c r="AI20" s="116">
        <v>5</v>
      </c>
      <c r="AJ20" s="116">
        <v>0</v>
      </c>
      <c r="AK20" s="116">
        <v>0</v>
      </c>
      <c r="AL20" s="110">
        <f t="shared" si="1"/>
        <v>14</v>
      </c>
      <c r="AM20" s="193"/>
      <c r="AN20" s="115">
        <v>129</v>
      </c>
      <c r="AO20" s="130">
        <v>90</v>
      </c>
      <c r="AP20" s="131">
        <v>41</v>
      </c>
      <c r="AQ20" s="116">
        <v>129</v>
      </c>
      <c r="AR20" s="116">
        <v>2</v>
      </c>
      <c r="AS20" s="116">
        <v>0</v>
      </c>
      <c r="AT20" s="116">
        <v>0</v>
      </c>
      <c r="AU20" s="110">
        <f t="shared" si="2"/>
        <v>131</v>
      </c>
      <c r="AV20" s="193"/>
      <c r="AW20" s="111">
        <v>118</v>
      </c>
      <c r="AX20" s="130">
        <v>102</v>
      </c>
      <c r="AY20" s="131">
        <v>16</v>
      </c>
      <c r="AZ20" s="112">
        <v>118</v>
      </c>
      <c r="BA20" s="110">
        <v>0</v>
      </c>
      <c r="BB20" s="110">
        <v>0</v>
      </c>
      <c r="BC20" s="110">
        <v>0</v>
      </c>
      <c r="BD20" s="110">
        <f t="shared" si="5"/>
        <v>118</v>
      </c>
      <c r="BE20" s="193"/>
      <c r="BF20" s="111">
        <v>108</v>
      </c>
      <c r="BG20" s="130">
        <v>85</v>
      </c>
      <c r="BH20" s="131">
        <v>23</v>
      </c>
      <c r="BI20" s="112">
        <v>108</v>
      </c>
      <c r="BJ20" s="110">
        <v>0</v>
      </c>
      <c r="BK20" s="110">
        <v>0</v>
      </c>
      <c r="BL20" s="110">
        <v>0</v>
      </c>
      <c r="BM20" s="110">
        <f t="shared" si="6"/>
        <v>108</v>
      </c>
    </row>
    <row r="21" spans="2:65" s="192" customFormat="1" ht="11.25">
      <c r="B21" s="132" t="s">
        <v>35</v>
      </c>
      <c r="C21" s="133" t="s">
        <v>20</v>
      </c>
      <c r="D21" s="213">
        <v>291</v>
      </c>
      <c r="E21" s="212">
        <v>221</v>
      </c>
      <c r="F21" s="211">
        <v>71</v>
      </c>
      <c r="G21" s="210">
        <v>283</v>
      </c>
      <c r="H21" s="210">
        <v>9</v>
      </c>
      <c r="I21" s="210">
        <v>0</v>
      </c>
      <c r="J21" s="210">
        <v>0</v>
      </c>
      <c r="K21" s="209">
        <v>292</v>
      </c>
      <c r="L21" s="193"/>
      <c r="M21" s="173">
        <v>246</v>
      </c>
      <c r="N21" s="174">
        <v>200</v>
      </c>
      <c r="O21" s="175">
        <v>53</v>
      </c>
      <c r="P21" s="116">
        <v>244</v>
      </c>
      <c r="Q21" s="116">
        <v>9</v>
      </c>
      <c r="R21" s="116">
        <v>0</v>
      </c>
      <c r="S21" s="116">
        <v>0</v>
      </c>
      <c r="T21" s="139">
        <v>253</v>
      </c>
      <c r="U21" s="193"/>
      <c r="V21" s="115">
        <v>220</v>
      </c>
      <c r="W21" s="130">
        <v>204</v>
      </c>
      <c r="X21" s="131">
        <v>24</v>
      </c>
      <c r="Y21" s="116">
        <v>217</v>
      </c>
      <c r="Z21" s="116">
        <v>11</v>
      </c>
      <c r="AA21" s="116">
        <v>0</v>
      </c>
      <c r="AB21" s="116">
        <v>0</v>
      </c>
      <c r="AC21" s="110">
        <f t="shared" si="0"/>
        <v>228</v>
      </c>
      <c r="AD21" s="193"/>
      <c r="AE21" s="115">
        <v>63</v>
      </c>
      <c r="AF21" s="130">
        <v>62</v>
      </c>
      <c r="AG21" s="131">
        <v>4</v>
      </c>
      <c r="AH21" s="116">
        <v>60</v>
      </c>
      <c r="AI21" s="116">
        <v>6</v>
      </c>
      <c r="AJ21" s="116">
        <v>0</v>
      </c>
      <c r="AK21" s="116">
        <v>0</v>
      </c>
      <c r="AL21" s="110">
        <f t="shared" si="1"/>
        <v>66</v>
      </c>
      <c r="AM21" s="193"/>
      <c r="AN21" s="115">
        <v>234</v>
      </c>
      <c r="AO21" s="130">
        <v>201</v>
      </c>
      <c r="AP21" s="131">
        <v>39</v>
      </c>
      <c r="AQ21" s="116">
        <v>234</v>
      </c>
      <c r="AR21" s="116">
        <v>6</v>
      </c>
      <c r="AS21" s="116">
        <v>0</v>
      </c>
      <c r="AT21" s="116">
        <v>0</v>
      </c>
      <c r="AU21" s="110">
        <f t="shared" si="2"/>
        <v>240</v>
      </c>
      <c r="AV21" s="193"/>
      <c r="AW21" s="111">
        <v>198</v>
      </c>
      <c r="AX21" s="130">
        <v>181</v>
      </c>
      <c r="AY21" s="131">
        <v>18</v>
      </c>
      <c r="AZ21" s="112">
        <v>198</v>
      </c>
      <c r="BA21" s="110">
        <v>1</v>
      </c>
      <c r="BB21" s="110">
        <v>0</v>
      </c>
      <c r="BC21" s="110">
        <v>0</v>
      </c>
      <c r="BD21" s="110">
        <f t="shared" si="5"/>
        <v>199</v>
      </c>
      <c r="BE21" s="193"/>
      <c r="BF21" s="111">
        <v>196</v>
      </c>
      <c r="BG21" s="130">
        <v>173</v>
      </c>
      <c r="BH21" s="131">
        <v>23</v>
      </c>
      <c r="BI21" s="112">
        <v>196</v>
      </c>
      <c r="BJ21" s="110">
        <v>0</v>
      </c>
      <c r="BK21" s="110">
        <v>0</v>
      </c>
      <c r="BL21" s="110">
        <v>0</v>
      </c>
      <c r="BM21" s="110">
        <f t="shared" si="6"/>
        <v>196</v>
      </c>
    </row>
    <row r="22" spans="2:65" s="192" customFormat="1" ht="11.25">
      <c r="B22" s="116" t="s">
        <v>36</v>
      </c>
      <c r="C22" s="133" t="s">
        <v>20</v>
      </c>
      <c r="D22" s="213">
        <v>601</v>
      </c>
      <c r="E22" s="212">
        <v>502</v>
      </c>
      <c r="F22" s="211">
        <v>135</v>
      </c>
      <c r="G22" s="210">
        <v>510</v>
      </c>
      <c r="H22" s="210">
        <v>45</v>
      </c>
      <c r="I22" s="210">
        <v>0</v>
      </c>
      <c r="J22" s="210">
        <v>82</v>
      </c>
      <c r="K22" s="209">
        <v>637</v>
      </c>
      <c r="L22" s="193"/>
      <c r="M22" s="173">
        <v>550</v>
      </c>
      <c r="N22" s="174">
        <v>428</v>
      </c>
      <c r="O22" s="175">
        <v>133</v>
      </c>
      <c r="P22" s="116">
        <v>459</v>
      </c>
      <c r="Q22" s="116">
        <v>18</v>
      </c>
      <c r="R22" s="116">
        <v>4</v>
      </c>
      <c r="S22" s="116">
        <v>80</v>
      </c>
      <c r="T22" s="139">
        <v>561</v>
      </c>
      <c r="U22" s="193"/>
      <c r="V22" s="115">
        <v>564</v>
      </c>
      <c r="W22" s="130">
        <v>457</v>
      </c>
      <c r="X22" s="131">
        <v>133</v>
      </c>
      <c r="Y22" s="116">
        <v>479</v>
      </c>
      <c r="Z22" s="116">
        <v>38</v>
      </c>
      <c r="AA22" s="116">
        <v>0</v>
      </c>
      <c r="AB22" s="116">
        <v>73</v>
      </c>
      <c r="AC22" s="110">
        <f t="shared" si="0"/>
        <v>590</v>
      </c>
      <c r="AD22" s="193"/>
      <c r="AE22" s="115">
        <v>104</v>
      </c>
      <c r="AF22" s="130">
        <v>91</v>
      </c>
      <c r="AG22" s="131">
        <v>24</v>
      </c>
      <c r="AH22" s="116">
        <v>102</v>
      </c>
      <c r="AI22" s="116">
        <v>13</v>
      </c>
      <c r="AJ22" s="116">
        <v>0</v>
      </c>
      <c r="AK22" s="116">
        <v>0</v>
      </c>
      <c r="AL22" s="110">
        <f t="shared" si="1"/>
        <v>115</v>
      </c>
      <c r="AM22" s="193"/>
      <c r="AN22" s="115">
        <v>468</v>
      </c>
      <c r="AO22" s="130">
        <v>352</v>
      </c>
      <c r="AP22" s="131">
        <v>120</v>
      </c>
      <c r="AQ22" s="116">
        <v>468</v>
      </c>
      <c r="AR22" s="116">
        <v>4</v>
      </c>
      <c r="AS22" s="116">
        <v>0</v>
      </c>
      <c r="AT22" s="116">
        <v>0</v>
      </c>
      <c r="AU22" s="110">
        <f t="shared" si="2"/>
        <v>472</v>
      </c>
      <c r="AV22" s="193"/>
      <c r="AW22" s="111">
        <v>476</v>
      </c>
      <c r="AX22" s="130">
        <v>367</v>
      </c>
      <c r="AY22" s="131">
        <v>113</v>
      </c>
      <c r="AZ22" s="112">
        <v>476</v>
      </c>
      <c r="BA22" s="110">
        <v>4</v>
      </c>
      <c r="BB22" s="110">
        <v>0</v>
      </c>
      <c r="BC22" s="110">
        <v>0</v>
      </c>
      <c r="BD22" s="110">
        <f t="shared" si="5"/>
        <v>480</v>
      </c>
      <c r="BE22" s="193"/>
      <c r="BF22" s="111">
        <v>554</v>
      </c>
      <c r="BG22" s="130">
        <v>424</v>
      </c>
      <c r="BH22" s="131">
        <v>130</v>
      </c>
      <c r="BI22" s="112">
        <v>554</v>
      </c>
      <c r="BJ22" s="110">
        <v>0</v>
      </c>
      <c r="BK22" s="110">
        <v>0</v>
      </c>
      <c r="BL22" s="110">
        <v>0</v>
      </c>
      <c r="BM22" s="110">
        <f t="shared" si="6"/>
        <v>554</v>
      </c>
    </row>
    <row r="23" spans="2:65" s="192" customFormat="1" ht="11.25">
      <c r="B23" s="116" t="s">
        <v>37</v>
      </c>
      <c r="C23" s="169" t="s">
        <v>38</v>
      </c>
      <c r="D23" s="213">
        <v>13</v>
      </c>
      <c r="E23" s="212">
        <v>14</v>
      </c>
      <c r="F23" s="211">
        <v>1</v>
      </c>
      <c r="G23" s="210">
        <v>11</v>
      </c>
      <c r="H23" s="210">
        <v>4</v>
      </c>
      <c r="I23" s="210">
        <v>0</v>
      </c>
      <c r="J23" s="210">
        <v>0</v>
      </c>
      <c r="K23" s="209">
        <v>15</v>
      </c>
      <c r="L23" s="193"/>
      <c r="M23" s="113"/>
      <c r="N23" s="118"/>
      <c r="O23" s="119"/>
      <c r="P23" s="117"/>
      <c r="Q23" s="117"/>
      <c r="R23" s="117"/>
      <c r="S23" s="117"/>
      <c r="T23" s="110">
        <f>+P23+Q23+R23+S23</f>
        <v>0</v>
      </c>
      <c r="U23" s="193"/>
      <c r="V23" s="113"/>
      <c r="W23" s="118"/>
      <c r="X23" s="119"/>
      <c r="Y23" s="117"/>
      <c r="Z23" s="117"/>
      <c r="AA23" s="117"/>
      <c r="AB23" s="117"/>
      <c r="AC23" s="110">
        <f>+Y23+Z23+AA23+AB23</f>
        <v>0</v>
      </c>
      <c r="AD23" s="193"/>
      <c r="AE23" s="113"/>
      <c r="AF23" s="118"/>
      <c r="AG23" s="119"/>
      <c r="AH23" s="117"/>
      <c r="AI23" s="117"/>
      <c r="AJ23" s="117"/>
      <c r="AK23" s="117"/>
      <c r="AL23" s="110">
        <f>+AH23+AI23+AJ23+AK23</f>
        <v>0</v>
      </c>
      <c r="AM23" s="193"/>
      <c r="AN23" s="113"/>
      <c r="AO23" s="118"/>
      <c r="AP23" s="119"/>
      <c r="AQ23" s="117"/>
      <c r="AR23" s="117"/>
      <c r="AS23" s="117"/>
      <c r="AT23" s="117"/>
      <c r="AU23" s="110">
        <f>+AQ23+AR23+AS23+AT23</f>
        <v>0</v>
      </c>
      <c r="AV23" s="193"/>
      <c r="AW23" s="113"/>
      <c r="AX23" s="118"/>
      <c r="AY23" s="119"/>
      <c r="AZ23" s="117"/>
      <c r="BA23" s="117"/>
      <c r="BB23" s="117"/>
      <c r="BC23" s="117"/>
      <c r="BD23" s="110">
        <f>+AZ23+BA23+BB23+BC23</f>
        <v>0</v>
      </c>
      <c r="BE23" s="193"/>
      <c r="BF23" s="113"/>
      <c r="BG23" s="113"/>
      <c r="BH23" s="113"/>
      <c r="BI23" s="117"/>
      <c r="BJ23" s="117"/>
      <c r="BK23" s="117"/>
      <c r="BL23" s="117"/>
      <c r="BM23" s="110"/>
    </row>
    <row r="24" spans="2:65" s="192" customFormat="1" ht="11.25">
      <c r="B24" s="132" t="s">
        <v>39</v>
      </c>
      <c r="C24" s="134" t="s">
        <v>18</v>
      </c>
      <c r="D24" s="213">
        <v>139</v>
      </c>
      <c r="E24" s="212">
        <v>120</v>
      </c>
      <c r="F24" s="211">
        <v>22</v>
      </c>
      <c r="G24" s="210">
        <v>139</v>
      </c>
      <c r="H24" s="210">
        <v>3</v>
      </c>
      <c r="I24" s="210">
        <v>0</v>
      </c>
      <c r="J24" s="210">
        <v>0</v>
      </c>
      <c r="K24" s="209">
        <v>142</v>
      </c>
      <c r="L24" s="193"/>
      <c r="M24" s="173">
        <v>195</v>
      </c>
      <c r="N24" s="174">
        <v>169</v>
      </c>
      <c r="O24" s="175">
        <v>33</v>
      </c>
      <c r="P24" s="116">
        <v>194</v>
      </c>
      <c r="Q24" s="116">
        <v>8</v>
      </c>
      <c r="R24" s="116">
        <v>0</v>
      </c>
      <c r="S24" s="116">
        <v>0</v>
      </c>
      <c r="T24" s="139">
        <v>202</v>
      </c>
      <c r="U24" s="193"/>
      <c r="V24" s="115">
        <v>143</v>
      </c>
      <c r="W24" s="130">
        <v>110</v>
      </c>
      <c r="X24" s="131">
        <v>41</v>
      </c>
      <c r="Y24" s="116">
        <v>140</v>
      </c>
      <c r="Z24" s="116">
        <v>11</v>
      </c>
      <c r="AA24" s="116">
        <v>0</v>
      </c>
      <c r="AB24" s="116">
        <v>0</v>
      </c>
      <c r="AC24" s="110">
        <f t="shared" si="0"/>
        <v>151</v>
      </c>
      <c r="AD24" s="193"/>
      <c r="AE24" s="115">
        <v>130</v>
      </c>
      <c r="AF24" s="130">
        <v>98</v>
      </c>
      <c r="AG24" s="131">
        <v>34</v>
      </c>
      <c r="AH24" s="116">
        <v>124</v>
      </c>
      <c r="AI24" s="116">
        <v>8</v>
      </c>
      <c r="AJ24" s="116">
        <v>0</v>
      </c>
      <c r="AK24" s="116">
        <v>0</v>
      </c>
      <c r="AL24" s="110">
        <f t="shared" si="1"/>
        <v>132</v>
      </c>
      <c r="AM24" s="193"/>
      <c r="AN24" s="115">
        <v>110</v>
      </c>
      <c r="AO24" s="130">
        <v>116</v>
      </c>
      <c r="AP24" s="131">
        <v>2</v>
      </c>
      <c r="AQ24" s="116">
        <v>110</v>
      </c>
      <c r="AR24" s="116">
        <v>8</v>
      </c>
      <c r="AS24" s="116">
        <v>0</v>
      </c>
      <c r="AT24" s="116">
        <v>0</v>
      </c>
      <c r="AU24" s="110">
        <f t="shared" si="2"/>
        <v>118</v>
      </c>
      <c r="AV24" s="193"/>
      <c r="AW24" s="111">
        <v>91</v>
      </c>
      <c r="AX24" s="130">
        <v>93</v>
      </c>
      <c r="AY24" s="131">
        <v>1</v>
      </c>
      <c r="AZ24" s="112">
        <v>91</v>
      </c>
      <c r="BA24" s="110">
        <v>3</v>
      </c>
      <c r="BB24" s="110">
        <v>0</v>
      </c>
      <c r="BC24" s="110">
        <v>0</v>
      </c>
      <c r="BD24" s="110">
        <f t="shared" si="5"/>
        <v>94</v>
      </c>
      <c r="BE24" s="193"/>
      <c r="BF24" s="111">
        <v>77</v>
      </c>
      <c r="BG24" s="130">
        <v>80</v>
      </c>
      <c r="BH24" s="131">
        <v>1</v>
      </c>
      <c r="BI24" s="112">
        <v>77</v>
      </c>
      <c r="BJ24" s="110">
        <v>4</v>
      </c>
      <c r="BK24" s="110">
        <v>0</v>
      </c>
      <c r="BL24" s="110">
        <v>0</v>
      </c>
      <c r="BM24" s="110">
        <f t="shared" si="6"/>
        <v>81</v>
      </c>
    </row>
    <row r="25" spans="2:65" s="192" customFormat="1" ht="11.25">
      <c r="B25" s="132" t="s">
        <v>40</v>
      </c>
      <c r="C25" s="133" t="s">
        <v>20</v>
      </c>
      <c r="D25" s="213">
        <v>714</v>
      </c>
      <c r="E25" s="212">
        <v>479</v>
      </c>
      <c r="F25" s="211">
        <v>239</v>
      </c>
      <c r="G25" s="210">
        <v>699</v>
      </c>
      <c r="H25" s="210">
        <v>19</v>
      </c>
      <c r="I25" s="210">
        <v>0</v>
      </c>
      <c r="J25" s="210">
        <v>0</v>
      </c>
      <c r="K25" s="209">
        <v>718</v>
      </c>
      <c r="L25" s="193"/>
      <c r="M25" s="173">
        <v>677</v>
      </c>
      <c r="N25" s="174">
        <v>456</v>
      </c>
      <c r="O25" s="175">
        <v>222</v>
      </c>
      <c r="P25" s="116">
        <v>661</v>
      </c>
      <c r="Q25" s="116">
        <v>17</v>
      </c>
      <c r="R25" s="116">
        <v>0</v>
      </c>
      <c r="S25" s="116">
        <v>0</v>
      </c>
      <c r="T25" s="139">
        <v>678</v>
      </c>
      <c r="U25" s="193"/>
      <c r="V25" s="115">
        <v>745</v>
      </c>
      <c r="W25" s="130">
        <v>493</v>
      </c>
      <c r="X25" s="131">
        <v>254</v>
      </c>
      <c r="Y25" s="116">
        <v>729</v>
      </c>
      <c r="Z25" s="116">
        <v>17</v>
      </c>
      <c r="AA25" s="116">
        <v>0</v>
      </c>
      <c r="AB25" s="116">
        <v>1</v>
      </c>
      <c r="AC25" s="110">
        <f t="shared" si="0"/>
        <v>747</v>
      </c>
      <c r="AD25" s="193"/>
      <c r="AE25" s="115">
        <v>49</v>
      </c>
      <c r="AF25" s="130">
        <v>30</v>
      </c>
      <c r="AG25" s="131">
        <v>19</v>
      </c>
      <c r="AH25" s="116">
        <v>26</v>
      </c>
      <c r="AI25" s="116">
        <v>14</v>
      </c>
      <c r="AJ25" s="116">
        <v>9</v>
      </c>
      <c r="AK25" s="116">
        <v>0</v>
      </c>
      <c r="AL25" s="110">
        <f t="shared" si="1"/>
        <v>49</v>
      </c>
      <c r="AM25" s="193"/>
      <c r="AN25" s="115">
        <v>681</v>
      </c>
      <c r="AO25" s="130">
        <v>437</v>
      </c>
      <c r="AP25" s="131">
        <v>245</v>
      </c>
      <c r="AQ25" s="116">
        <v>680</v>
      </c>
      <c r="AR25" s="116">
        <v>2</v>
      </c>
      <c r="AS25" s="116">
        <v>0</v>
      </c>
      <c r="AT25" s="116">
        <v>0</v>
      </c>
      <c r="AU25" s="110">
        <f t="shared" si="2"/>
        <v>682</v>
      </c>
      <c r="AV25" s="193"/>
      <c r="AW25" s="111">
        <v>805</v>
      </c>
      <c r="AX25" s="130">
        <v>471</v>
      </c>
      <c r="AY25" s="131">
        <v>336</v>
      </c>
      <c r="AZ25" s="112">
        <v>805</v>
      </c>
      <c r="BA25" s="110">
        <v>2</v>
      </c>
      <c r="BB25" s="110">
        <v>0</v>
      </c>
      <c r="BC25" s="110">
        <v>0</v>
      </c>
      <c r="BD25" s="110">
        <f t="shared" si="5"/>
        <v>807</v>
      </c>
      <c r="BE25" s="193"/>
      <c r="BF25" s="111">
        <v>764</v>
      </c>
      <c r="BG25" s="130">
        <v>465</v>
      </c>
      <c r="BH25" s="131">
        <v>300</v>
      </c>
      <c r="BI25" s="112">
        <v>764</v>
      </c>
      <c r="BJ25" s="110">
        <v>0</v>
      </c>
      <c r="BK25" s="110">
        <v>1</v>
      </c>
      <c r="BL25" s="110">
        <v>0</v>
      </c>
      <c r="BM25" s="110">
        <f t="shared" si="6"/>
        <v>765</v>
      </c>
    </row>
    <row r="26" spans="2:65" s="192" customFormat="1" ht="11.25">
      <c r="B26" s="132" t="s">
        <v>41</v>
      </c>
      <c r="C26" s="133" t="s">
        <v>20</v>
      </c>
      <c r="D26" s="213">
        <v>229</v>
      </c>
      <c r="E26" s="212">
        <v>169</v>
      </c>
      <c r="F26" s="211">
        <v>74</v>
      </c>
      <c r="G26" s="210">
        <v>220</v>
      </c>
      <c r="H26" s="210">
        <v>16</v>
      </c>
      <c r="I26" s="210">
        <v>0</v>
      </c>
      <c r="J26" s="210">
        <v>7</v>
      </c>
      <c r="K26" s="209">
        <v>243</v>
      </c>
      <c r="L26" s="193"/>
      <c r="M26" s="173">
        <v>212</v>
      </c>
      <c r="N26" s="174">
        <v>148</v>
      </c>
      <c r="O26" s="175">
        <v>80</v>
      </c>
      <c r="P26" s="116">
        <v>206</v>
      </c>
      <c r="Q26" s="116">
        <v>21</v>
      </c>
      <c r="R26" s="116">
        <v>0</v>
      </c>
      <c r="S26" s="116">
        <v>1</v>
      </c>
      <c r="T26" s="139">
        <v>228</v>
      </c>
      <c r="U26" s="193"/>
      <c r="V26" s="115">
        <v>204</v>
      </c>
      <c r="W26" s="130">
        <v>141</v>
      </c>
      <c r="X26" s="131">
        <v>77</v>
      </c>
      <c r="Y26" s="116">
        <v>199</v>
      </c>
      <c r="Z26" s="116">
        <v>15</v>
      </c>
      <c r="AA26" s="116">
        <v>0</v>
      </c>
      <c r="AB26" s="116">
        <v>4</v>
      </c>
      <c r="AC26" s="110">
        <f t="shared" si="0"/>
        <v>218</v>
      </c>
      <c r="AD26" s="193"/>
      <c r="AE26" s="115">
        <v>4</v>
      </c>
      <c r="AF26" s="130">
        <v>3</v>
      </c>
      <c r="AG26" s="131">
        <v>2</v>
      </c>
      <c r="AH26" s="116">
        <v>1</v>
      </c>
      <c r="AI26" s="116">
        <v>2</v>
      </c>
      <c r="AJ26" s="116">
        <v>2</v>
      </c>
      <c r="AK26" s="116">
        <v>0</v>
      </c>
      <c r="AL26" s="110">
        <f t="shared" si="1"/>
        <v>5</v>
      </c>
      <c r="AM26" s="193"/>
      <c r="AN26" s="115">
        <v>216</v>
      </c>
      <c r="AO26" s="130">
        <v>167</v>
      </c>
      <c r="AP26" s="131">
        <v>64</v>
      </c>
      <c r="AQ26" s="116">
        <v>216</v>
      </c>
      <c r="AR26" s="116">
        <v>15</v>
      </c>
      <c r="AS26" s="116">
        <v>0</v>
      </c>
      <c r="AT26" s="116">
        <v>0</v>
      </c>
      <c r="AU26" s="110">
        <f t="shared" si="2"/>
        <v>231</v>
      </c>
      <c r="AV26" s="193"/>
      <c r="AW26" s="111">
        <v>231</v>
      </c>
      <c r="AX26" s="130">
        <v>171</v>
      </c>
      <c r="AY26" s="131">
        <v>79</v>
      </c>
      <c r="AZ26" s="112">
        <v>231</v>
      </c>
      <c r="BA26" s="110">
        <v>19</v>
      </c>
      <c r="BB26" s="110">
        <v>0</v>
      </c>
      <c r="BC26" s="110">
        <v>0</v>
      </c>
      <c r="BD26" s="110">
        <f t="shared" si="5"/>
        <v>250</v>
      </c>
      <c r="BE26" s="193"/>
      <c r="BF26" s="111">
        <v>225</v>
      </c>
      <c r="BG26" s="130">
        <v>167</v>
      </c>
      <c r="BH26" s="131">
        <v>75</v>
      </c>
      <c r="BI26" s="112">
        <v>225</v>
      </c>
      <c r="BJ26" s="110">
        <v>17</v>
      </c>
      <c r="BK26" s="110">
        <v>0</v>
      </c>
      <c r="BL26" s="110">
        <v>0</v>
      </c>
      <c r="BM26" s="110">
        <f t="shared" si="6"/>
        <v>242</v>
      </c>
    </row>
    <row r="27" spans="2:65" s="192" customFormat="1" ht="11.25">
      <c r="B27" s="132" t="s">
        <v>42</v>
      </c>
      <c r="C27" s="134" t="s">
        <v>18</v>
      </c>
      <c r="D27" s="213">
        <v>467</v>
      </c>
      <c r="E27" s="212">
        <v>275</v>
      </c>
      <c r="F27" s="211">
        <v>196</v>
      </c>
      <c r="G27" s="210">
        <v>454</v>
      </c>
      <c r="H27" s="210">
        <v>17</v>
      </c>
      <c r="I27" s="210">
        <v>0</v>
      </c>
      <c r="J27" s="210">
        <v>0</v>
      </c>
      <c r="K27" s="209">
        <v>471</v>
      </c>
      <c r="L27" s="193"/>
      <c r="M27" s="173">
        <v>572</v>
      </c>
      <c r="N27" s="174">
        <v>322</v>
      </c>
      <c r="O27" s="175">
        <v>252</v>
      </c>
      <c r="P27" s="116">
        <v>556</v>
      </c>
      <c r="Q27" s="116">
        <v>15</v>
      </c>
      <c r="R27" s="116">
        <v>2</v>
      </c>
      <c r="S27" s="116">
        <v>1</v>
      </c>
      <c r="T27" s="139">
        <v>574</v>
      </c>
      <c r="U27" s="193"/>
      <c r="V27" s="115">
        <v>481</v>
      </c>
      <c r="W27" s="130">
        <v>283</v>
      </c>
      <c r="X27" s="131">
        <v>200</v>
      </c>
      <c r="Y27" s="116">
        <v>471</v>
      </c>
      <c r="Z27" s="116">
        <v>12</v>
      </c>
      <c r="AA27" s="116">
        <v>0</v>
      </c>
      <c r="AB27" s="116">
        <v>0</v>
      </c>
      <c r="AC27" s="110">
        <f t="shared" si="0"/>
        <v>483</v>
      </c>
      <c r="AD27" s="193"/>
      <c r="AE27" s="115">
        <v>30</v>
      </c>
      <c r="AF27" s="130">
        <v>19</v>
      </c>
      <c r="AG27" s="131">
        <v>16</v>
      </c>
      <c r="AH27" s="116">
        <v>24</v>
      </c>
      <c r="AI27" s="116">
        <v>4</v>
      </c>
      <c r="AJ27" s="116">
        <v>7</v>
      </c>
      <c r="AK27" s="116">
        <v>0</v>
      </c>
      <c r="AL27" s="110">
        <f t="shared" si="1"/>
        <v>35</v>
      </c>
      <c r="AM27" s="193"/>
      <c r="AN27" s="115">
        <v>581</v>
      </c>
      <c r="AO27" s="130">
        <v>337</v>
      </c>
      <c r="AP27" s="131">
        <v>244</v>
      </c>
      <c r="AQ27" s="116">
        <v>581</v>
      </c>
      <c r="AR27" s="116">
        <v>0</v>
      </c>
      <c r="AS27" s="116">
        <v>0</v>
      </c>
      <c r="AT27" s="116">
        <v>0</v>
      </c>
      <c r="AU27" s="110">
        <f t="shared" si="2"/>
        <v>581</v>
      </c>
      <c r="AV27" s="193"/>
      <c r="AW27" s="111">
        <v>555</v>
      </c>
      <c r="AX27" s="130">
        <v>338</v>
      </c>
      <c r="AY27" s="131">
        <v>218</v>
      </c>
      <c r="AZ27" s="112">
        <v>555</v>
      </c>
      <c r="BA27" s="110">
        <v>1</v>
      </c>
      <c r="BB27" s="110">
        <v>0</v>
      </c>
      <c r="BC27" s="110">
        <v>0</v>
      </c>
      <c r="BD27" s="110">
        <f t="shared" si="5"/>
        <v>556</v>
      </c>
      <c r="BE27" s="193"/>
      <c r="BF27" s="111">
        <v>559</v>
      </c>
      <c r="BG27" s="130">
        <v>369</v>
      </c>
      <c r="BH27" s="131">
        <v>253</v>
      </c>
      <c r="BI27" s="112">
        <v>559</v>
      </c>
      <c r="BJ27" s="110">
        <v>3</v>
      </c>
      <c r="BK27" s="110">
        <v>60</v>
      </c>
      <c r="BL27" s="110">
        <v>0</v>
      </c>
      <c r="BM27" s="110">
        <f t="shared" si="6"/>
        <v>622</v>
      </c>
    </row>
    <row r="28" spans="2:65" s="192" customFormat="1" ht="11.25">
      <c r="B28" s="132" t="s">
        <v>43</v>
      </c>
      <c r="C28" s="134" t="s">
        <v>18</v>
      </c>
      <c r="D28" s="213">
        <v>71</v>
      </c>
      <c r="E28" s="212">
        <v>63</v>
      </c>
      <c r="F28" s="211">
        <v>16</v>
      </c>
      <c r="G28" s="210">
        <v>71</v>
      </c>
      <c r="H28" s="210">
        <v>8</v>
      </c>
      <c r="I28" s="210">
        <v>0</v>
      </c>
      <c r="J28" s="210">
        <v>0</v>
      </c>
      <c r="K28" s="209">
        <v>79</v>
      </c>
      <c r="L28" s="193"/>
      <c r="M28" s="173">
        <v>103</v>
      </c>
      <c r="N28" s="174">
        <v>89</v>
      </c>
      <c r="O28" s="175">
        <v>23</v>
      </c>
      <c r="P28" s="116">
        <v>103</v>
      </c>
      <c r="Q28" s="116">
        <v>9</v>
      </c>
      <c r="R28" s="116">
        <v>0</v>
      </c>
      <c r="S28" s="116">
        <v>0</v>
      </c>
      <c r="T28" s="139">
        <v>112</v>
      </c>
      <c r="U28" s="193"/>
      <c r="V28" s="115">
        <v>72</v>
      </c>
      <c r="W28" s="130">
        <v>75</v>
      </c>
      <c r="X28" s="131">
        <v>2</v>
      </c>
      <c r="Y28" s="116">
        <v>69</v>
      </c>
      <c r="Z28" s="116">
        <v>8</v>
      </c>
      <c r="AA28" s="116">
        <v>0</v>
      </c>
      <c r="AB28" s="116">
        <v>0</v>
      </c>
      <c r="AC28" s="110">
        <f t="shared" si="0"/>
        <v>77</v>
      </c>
      <c r="AD28" s="193"/>
      <c r="AE28" s="115">
        <v>7</v>
      </c>
      <c r="AF28" s="130">
        <v>7</v>
      </c>
      <c r="AG28" s="131">
        <v>0</v>
      </c>
      <c r="AH28" s="116">
        <v>7</v>
      </c>
      <c r="AI28" s="116">
        <v>0</v>
      </c>
      <c r="AJ28" s="116">
        <v>0</v>
      </c>
      <c r="AK28" s="116">
        <v>0</v>
      </c>
      <c r="AL28" s="110">
        <f t="shared" si="1"/>
        <v>7</v>
      </c>
      <c r="AM28" s="193"/>
      <c r="AN28" s="115">
        <v>61</v>
      </c>
      <c r="AO28" s="130">
        <v>62</v>
      </c>
      <c r="AP28" s="131">
        <v>4</v>
      </c>
      <c r="AQ28" s="116">
        <v>61</v>
      </c>
      <c r="AR28" s="116">
        <v>5</v>
      </c>
      <c r="AS28" s="116">
        <v>0</v>
      </c>
      <c r="AT28" s="116">
        <v>0</v>
      </c>
      <c r="AU28" s="110">
        <f t="shared" si="2"/>
        <v>66</v>
      </c>
      <c r="AV28" s="193"/>
      <c r="AW28" s="111">
        <v>58</v>
      </c>
      <c r="AX28" s="130">
        <v>57</v>
      </c>
      <c r="AY28" s="131">
        <v>5</v>
      </c>
      <c r="AZ28" s="110">
        <v>58</v>
      </c>
      <c r="BA28" s="110">
        <v>4</v>
      </c>
      <c r="BB28" s="110">
        <v>0</v>
      </c>
      <c r="BC28" s="110">
        <v>0</v>
      </c>
      <c r="BD28" s="110">
        <f t="shared" si="5"/>
        <v>62</v>
      </c>
      <c r="BE28" s="193"/>
      <c r="BF28" s="117"/>
      <c r="BG28" s="117"/>
      <c r="BH28" s="117"/>
      <c r="BI28" s="117"/>
      <c r="BJ28" s="117"/>
      <c r="BK28" s="117"/>
      <c r="BL28" s="117"/>
      <c r="BM28" s="110">
        <f t="shared" si="6"/>
        <v>0</v>
      </c>
    </row>
    <row r="29" spans="2:65" s="192" customFormat="1" ht="11.25">
      <c r="B29" s="132" t="s">
        <v>44</v>
      </c>
      <c r="C29" s="133" t="s">
        <v>20</v>
      </c>
      <c r="D29" s="213">
        <v>145</v>
      </c>
      <c r="E29" s="212">
        <v>117</v>
      </c>
      <c r="F29" s="211">
        <v>32</v>
      </c>
      <c r="G29" s="210">
        <v>145</v>
      </c>
      <c r="H29" s="210">
        <v>4</v>
      </c>
      <c r="I29" s="210">
        <v>0</v>
      </c>
      <c r="J29" s="210">
        <v>0</v>
      </c>
      <c r="K29" s="209">
        <v>149</v>
      </c>
      <c r="L29" s="193"/>
      <c r="M29" s="173">
        <v>110</v>
      </c>
      <c r="N29" s="174">
        <v>99</v>
      </c>
      <c r="O29" s="175">
        <v>11</v>
      </c>
      <c r="P29" s="116">
        <v>109</v>
      </c>
      <c r="Q29" s="116">
        <v>1</v>
      </c>
      <c r="R29" s="116">
        <v>0</v>
      </c>
      <c r="S29" s="116">
        <v>0</v>
      </c>
      <c r="T29" s="139">
        <v>110</v>
      </c>
      <c r="U29" s="193"/>
      <c r="V29" s="115">
        <v>67</v>
      </c>
      <c r="W29" s="130">
        <v>72</v>
      </c>
      <c r="X29" s="131">
        <v>0</v>
      </c>
      <c r="Y29" s="116">
        <v>66</v>
      </c>
      <c r="Z29" s="116">
        <v>6</v>
      </c>
      <c r="AA29" s="116">
        <v>0</v>
      </c>
      <c r="AB29" s="116">
        <v>0</v>
      </c>
      <c r="AC29" s="110">
        <f t="shared" si="0"/>
        <v>72</v>
      </c>
      <c r="AD29" s="193"/>
      <c r="AE29" s="115">
        <v>5</v>
      </c>
      <c r="AF29" s="130">
        <v>3</v>
      </c>
      <c r="AG29" s="131">
        <v>2</v>
      </c>
      <c r="AH29" s="116">
        <v>0</v>
      </c>
      <c r="AI29" s="116">
        <v>3</v>
      </c>
      <c r="AJ29" s="116">
        <v>2</v>
      </c>
      <c r="AK29" s="116">
        <v>0</v>
      </c>
      <c r="AL29" s="110">
        <f t="shared" si="1"/>
        <v>5</v>
      </c>
      <c r="AM29" s="193"/>
      <c r="AN29" s="115">
        <v>73</v>
      </c>
      <c r="AO29" s="130">
        <v>55</v>
      </c>
      <c r="AP29" s="131">
        <v>23</v>
      </c>
      <c r="AQ29" s="116">
        <v>73</v>
      </c>
      <c r="AR29" s="116">
        <v>5</v>
      </c>
      <c r="AS29" s="116">
        <v>0</v>
      </c>
      <c r="AT29" s="116">
        <v>0</v>
      </c>
      <c r="AU29" s="110">
        <f t="shared" si="2"/>
        <v>78</v>
      </c>
      <c r="AV29" s="193"/>
      <c r="AW29" s="111">
        <v>66</v>
      </c>
      <c r="AX29" s="130">
        <v>59</v>
      </c>
      <c r="AY29" s="131">
        <v>12</v>
      </c>
      <c r="AZ29" s="110">
        <v>66</v>
      </c>
      <c r="BA29" s="110">
        <v>5</v>
      </c>
      <c r="BB29" s="110">
        <v>0</v>
      </c>
      <c r="BC29" s="110">
        <v>0</v>
      </c>
      <c r="BD29" s="110">
        <f t="shared" si="5"/>
        <v>71</v>
      </c>
      <c r="BE29" s="193"/>
      <c r="BF29" s="117"/>
      <c r="BG29" s="117"/>
      <c r="BH29" s="117"/>
      <c r="BI29" s="117"/>
      <c r="BJ29" s="117"/>
      <c r="BK29" s="117"/>
      <c r="BL29" s="117"/>
      <c r="BM29" s="110">
        <f t="shared" si="6"/>
        <v>0</v>
      </c>
    </row>
    <row r="30" spans="2:65" s="192" customFormat="1" ht="11.25">
      <c r="B30" s="116" t="s">
        <v>45</v>
      </c>
      <c r="C30" s="133" t="s">
        <v>20</v>
      </c>
      <c r="D30" s="213">
        <v>60</v>
      </c>
      <c r="E30" s="212">
        <v>67</v>
      </c>
      <c r="F30" s="211">
        <v>0</v>
      </c>
      <c r="G30" s="210">
        <v>60</v>
      </c>
      <c r="H30" s="210">
        <v>7</v>
      </c>
      <c r="I30" s="210">
        <v>0</v>
      </c>
      <c r="J30" s="210">
        <v>0</v>
      </c>
      <c r="K30" s="209">
        <v>67</v>
      </c>
      <c r="L30" s="193"/>
      <c r="M30" s="173">
        <v>25</v>
      </c>
      <c r="N30" s="174">
        <v>27</v>
      </c>
      <c r="O30" s="175">
        <v>1</v>
      </c>
      <c r="P30" s="116">
        <v>22</v>
      </c>
      <c r="Q30" s="116">
        <v>6</v>
      </c>
      <c r="R30" s="116">
        <v>0</v>
      </c>
      <c r="S30" s="116">
        <v>0</v>
      </c>
      <c r="T30" s="139">
        <v>28</v>
      </c>
      <c r="U30" s="193"/>
      <c r="V30" s="117"/>
      <c r="W30" s="118"/>
      <c r="X30" s="119"/>
      <c r="Y30" s="117"/>
      <c r="Z30" s="117"/>
      <c r="AA30" s="117"/>
      <c r="AB30" s="117"/>
      <c r="AC30" s="110">
        <v>0</v>
      </c>
      <c r="AD30" s="193"/>
      <c r="AE30" s="117"/>
      <c r="AF30" s="118"/>
      <c r="AG30" s="119"/>
      <c r="AH30" s="117"/>
      <c r="AI30" s="117"/>
      <c r="AJ30" s="117"/>
      <c r="AK30" s="117"/>
      <c r="AL30" s="110">
        <v>0</v>
      </c>
      <c r="AM30" s="193"/>
      <c r="AN30" s="117"/>
      <c r="AO30" s="118"/>
      <c r="AP30" s="119"/>
      <c r="AQ30" s="117"/>
      <c r="AR30" s="117"/>
      <c r="AS30" s="117"/>
      <c r="AT30" s="117"/>
      <c r="AU30" s="110">
        <v>0</v>
      </c>
      <c r="AV30" s="193"/>
      <c r="AW30" s="117"/>
      <c r="AX30" s="118"/>
      <c r="AY30" s="119"/>
      <c r="AZ30" s="117"/>
      <c r="BA30" s="117"/>
      <c r="BB30" s="117"/>
      <c r="BC30" s="117"/>
      <c r="BD30" s="110">
        <v>0</v>
      </c>
      <c r="BE30" s="193"/>
      <c r="BF30" s="117"/>
      <c r="BG30" s="118"/>
      <c r="BH30" s="119"/>
      <c r="BI30" s="117"/>
      <c r="BJ30" s="117"/>
      <c r="BK30" s="117"/>
      <c r="BL30" s="117"/>
      <c r="BM30" s="110">
        <v>0</v>
      </c>
    </row>
    <row r="31" spans="2:65" s="192" customFormat="1" ht="11.25">
      <c r="B31" s="116" t="s">
        <v>46</v>
      </c>
      <c r="C31" s="169" t="s">
        <v>38</v>
      </c>
      <c r="D31" s="213">
        <v>33</v>
      </c>
      <c r="E31" s="212">
        <v>36</v>
      </c>
      <c r="F31" s="211">
        <v>0</v>
      </c>
      <c r="G31" s="210">
        <v>33</v>
      </c>
      <c r="H31" s="210">
        <v>3</v>
      </c>
      <c r="I31" s="210">
        <v>0</v>
      </c>
      <c r="J31" s="210">
        <v>0</v>
      </c>
      <c r="K31" s="209">
        <v>36</v>
      </c>
      <c r="L31" s="193"/>
      <c r="M31" s="117"/>
      <c r="N31" s="118"/>
      <c r="O31" s="119"/>
      <c r="P31" s="117"/>
      <c r="Q31" s="117"/>
      <c r="R31" s="117"/>
      <c r="S31" s="117"/>
      <c r="T31" s="110">
        <v>0</v>
      </c>
      <c r="U31" s="193"/>
      <c r="V31" s="117"/>
      <c r="W31" s="118"/>
      <c r="X31" s="119"/>
      <c r="Y31" s="117"/>
      <c r="Z31" s="117"/>
      <c r="AA31" s="117"/>
      <c r="AB31" s="117"/>
      <c r="AC31" s="110">
        <v>0</v>
      </c>
      <c r="AD31" s="193"/>
      <c r="AE31" s="117"/>
      <c r="AF31" s="118"/>
      <c r="AG31" s="119"/>
      <c r="AH31" s="117"/>
      <c r="AI31" s="117"/>
      <c r="AJ31" s="117"/>
      <c r="AK31" s="117"/>
      <c r="AL31" s="110">
        <v>0</v>
      </c>
      <c r="AM31" s="193"/>
      <c r="AN31" s="117"/>
      <c r="AO31" s="118"/>
      <c r="AP31" s="119"/>
      <c r="AQ31" s="117"/>
      <c r="AR31" s="117"/>
      <c r="AS31" s="117"/>
      <c r="AT31" s="117"/>
      <c r="AU31" s="110">
        <v>0</v>
      </c>
      <c r="AV31" s="193"/>
      <c r="AW31" s="117"/>
      <c r="AX31" s="118"/>
      <c r="AY31" s="119"/>
      <c r="AZ31" s="117"/>
      <c r="BA31" s="117"/>
      <c r="BB31" s="117"/>
      <c r="BC31" s="117"/>
      <c r="BD31" s="110">
        <v>0</v>
      </c>
      <c r="BE31" s="193"/>
      <c r="BF31" s="117"/>
      <c r="BG31" s="118"/>
      <c r="BH31" s="119"/>
      <c r="BI31" s="117"/>
      <c r="BJ31" s="117"/>
      <c r="BK31" s="117"/>
      <c r="BL31" s="117"/>
      <c r="BM31" s="110">
        <v>0</v>
      </c>
    </row>
    <row r="32" spans="2:65" s="192" customFormat="1" ht="11.25">
      <c r="B32" s="132" t="s">
        <v>47</v>
      </c>
      <c r="C32" s="134" t="s">
        <v>18</v>
      </c>
      <c r="D32" s="213">
        <v>1606</v>
      </c>
      <c r="E32" s="212">
        <v>1020</v>
      </c>
      <c r="F32" s="211">
        <v>676</v>
      </c>
      <c r="G32" s="210">
        <v>1583</v>
      </c>
      <c r="H32" s="210">
        <v>111</v>
      </c>
      <c r="I32" s="210">
        <v>1</v>
      </c>
      <c r="J32" s="210">
        <v>1</v>
      </c>
      <c r="K32" s="209">
        <v>1696</v>
      </c>
      <c r="L32" s="193"/>
      <c r="M32" s="173">
        <v>1768</v>
      </c>
      <c r="N32" s="174">
        <v>1149</v>
      </c>
      <c r="O32" s="175">
        <v>712</v>
      </c>
      <c r="P32" s="116">
        <v>1467</v>
      </c>
      <c r="Q32" s="116">
        <v>136</v>
      </c>
      <c r="R32" s="116">
        <v>0</v>
      </c>
      <c r="S32" s="116">
        <v>258</v>
      </c>
      <c r="T32" s="139">
        <v>1861</v>
      </c>
      <c r="U32" s="193"/>
      <c r="V32" s="115">
        <v>1581</v>
      </c>
      <c r="W32" s="130">
        <v>1080</v>
      </c>
      <c r="X32" s="131">
        <v>660</v>
      </c>
      <c r="Y32" s="116">
        <v>1470</v>
      </c>
      <c r="Z32" s="116">
        <v>121</v>
      </c>
      <c r="AA32" s="116">
        <v>0</v>
      </c>
      <c r="AB32" s="116">
        <v>149</v>
      </c>
      <c r="AC32" s="110">
        <f t="shared" si="0"/>
        <v>1740</v>
      </c>
      <c r="AD32" s="193"/>
      <c r="AE32" s="115">
        <v>1026</v>
      </c>
      <c r="AF32" s="130">
        <v>648</v>
      </c>
      <c r="AG32" s="131">
        <v>393</v>
      </c>
      <c r="AH32" s="116">
        <v>941</v>
      </c>
      <c r="AI32" s="116">
        <v>45</v>
      </c>
      <c r="AJ32" s="116">
        <v>25</v>
      </c>
      <c r="AK32" s="116">
        <v>30</v>
      </c>
      <c r="AL32" s="110">
        <f t="shared" si="1"/>
        <v>1041</v>
      </c>
      <c r="AM32" s="193"/>
      <c r="AN32" s="115">
        <v>1461</v>
      </c>
      <c r="AO32" s="130">
        <v>948</v>
      </c>
      <c r="AP32" s="131">
        <v>588</v>
      </c>
      <c r="AQ32" s="116">
        <v>1407</v>
      </c>
      <c r="AR32" s="116">
        <v>77</v>
      </c>
      <c r="AS32" s="116">
        <v>0</v>
      </c>
      <c r="AT32" s="116">
        <v>52</v>
      </c>
      <c r="AU32" s="110">
        <f t="shared" si="2"/>
        <v>1536</v>
      </c>
      <c r="AV32" s="193"/>
      <c r="AW32" s="111">
        <v>1678</v>
      </c>
      <c r="AX32" s="130">
        <v>1112</v>
      </c>
      <c r="AY32" s="131">
        <v>667</v>
      </c>
      <c r="AZ32" s="112">
        <v>1471</v>
      </c>
      <c r="BA32" s="110">
        <v>101</v>
      </c>
      <c r="BB32" s="110">
        <v>0</v>
      </c>
      <c r="BC32" s="110">
        <v>207</v>
      </c>
      <c r="BD32" s="110">
        <f t="shared" si="5"/>
        <v>1779</v>
      </c>
      <c r="BE32" s="193"/>
      <c r="BF32" s="111">
        <v>1560</v>
      </c>
      <c r="BG32" s="130">
        <v>1062</v>
      </c>
      <c r="BH32" s="131">
        <v>577</v>
      </c>
      <c r="BI32" s="112">
        <v>1492</v>
      </c>
      <c r="BJ32" s="110">
        <v>75</v>
      </c>
      <c r="BK32" s="110">
        <v>4</v>
      </c>
      <c r="BL32" s="110">
        <v>68</v>
      </c>
      <c r="BM32" s="110">
        <f t="shared" si="6"/>
        <v>1639</v>
      </c>
    </row>
    <row r="33" spans="2:65" s="192" customFormat="1" ht="11.25">
      <c r="B33" s="132" t="s">
        <v>48</v>
      </c>
      <c r="C33" s="134" t="s">
        <v>18</v>
      </c>
      <c r="D33" s="213">
        <v>98</v>
      </c>
      <c r="E33" s="212">
        <v>87</v>
      </c>
      <c r="F33" s="211">
        <v>28</v>
      </c>
      <c r="G33" s="210">
        <v>98</v>
      </c>
      <c r="H33" s="210">
        <v>17</v>
      </c>
      <c r="I33" s="210">
        <v>0</v>
      </c>
      <c r="J33" s="210">
        <v>0</v>
      </c>
      <c r="K33" s="209">
        <v>115</v>
      </c>
      <c r="L33" s="193"/>
      <c r="M33" s="173">
        <v>121</v>
      </c>
      <c r="N33" s="174">
        <v>83</v>
      </c>
      <c r="O33" s="175">
        <v>57</v>
      </c>
      <c r="P33" s="116">
        <v>121</v>
      </c>
      <c r="Q33" s="116">
        <v>19</v>
      </c>
      <c r="R33" s="116">
        <v>0</v>
      </c>
      <c r="S33" s="116">
        <v>0</v>
      </c>
      <c r="T33" s="139">
        <v>140</v>
      </c>
      <c r="U33" s="193"/>
      <c r="V33" s="115">
        <v>95</v>
      </c>
      <c r="W33" s="130">
        <v>83</v>
      </c>
      <c r="X33" s="131">
        <v>21</v>
      </c>
      <c r="Y33" s="116">
        <v>94</v>
      </c>
      <c r="Z33" s="116">
        <v>10</v>
      </c>
      <c r="AA33" s="116">
        <v>0</v>
      </c>
      <c r="AB33" s="116">
        <v>0</v>
      </c>
      <c r="AC33" s="110">
        <f t="shared" si="0"/>
        <v>104</v>
      </c>
      <c r="AD33" s="193"/>
      <c r="AE33" s="115">
        <v>9</v>
      </c>
      <c r="AF33" s="130">
        <v>5</v>
      </c>
      <c r="AG33" s="131">
        <v>7</v>
      </c>
      <c r="AH33" s="116">
        <v>9</v>
      </c>
      <c r="AI33" s="116">
        <v>3</v>
      </c>
      <c r="AJ33" s="116">
        <v>0</v>
      </c>
      <c r="AK33" s="116">
        <v>0</v>
      </c>
      <c r="AL33" s="110">
        <f t="shared" si="1"/>
        <v>12</v>
      </c>
      <c r="AM33" s="193"/>
      <c r="AN33" s="115">
        <v>106</v>
      </c>
      <c r="AO33" s="130">
        <v>77</v>
      </c>
      <c r="AP33" s="131">
        <v>39</v>
      </c>
      <c r="AQ33" s="116">
        <v>106</v>
      </c>
      <c r="AR33" s="116">
        <v>10</v>
      </c>
      <c r="AS33" s="116">
        <v>0</v>
      </c>
      <c r="AT33" s="116">
        <v>0</v>
      </c>
      <c r="AU33" s="110">
        <f t="shared" si="2"/>
        <v>116</v>
      </c>
      <c r="AV33" s="193"/>
      <c r="AW33" s="111">
        <v>86</v>
      </c>
      <c r="AX33" s="130">
        <v>68</v>
      </c>
      <c r="AY33" s="131">
        <v>23</v>
      </c>
      <c r="AZ33" s="112">
        <v>86</v>
      </c>
      <c r="BA33" s="110">
        <v>5</v>
      </c>
      <c r="BB33" s="110">
        <v>0</v>
      </c>
      <c r="BC33" s="110">
        <v>0</v>
      </c>
      <c r="BD33" s="110">
        <f t="shared" si="5"/>
        <v>91</v>
      </c>
      <c r="BE33" s="193"/>
      <c r="BF33" s="111">
        <v>110</v>
      </c>
      <c r="BG33" s="130">
        <v>90</v>
      </c>
      <c r="BH33" s="131">
        <v>27</v>
      </c>
      <c r="BI33" s="112">
        <v>110</v>
      </c>
      <c r="BJ33" s="110">
        <v>7</v>
      </c>
      <c r="BK33" s="110">
        <v>0</v>
      </c>
      <c r="BL33" s="110">
        <v>0</v>
      </c>
      <c r="BM33" s="110">
        <f t="shared" si="6"/>
        <v>117</v>
      </c>
    </row>
    <row r="34" spans="2:65" s="192" customFormat="1" ht="11.25">
      <c r="B34" s="132" t="s">
        <v>49</v>
      </c>
      <c r="C34" s="133" t="s">
        <v>20</v>
      </c>
      <c r="D34" s="213">
        <v>89</v>
      </c>
      <c r="E34" s="212">
        <v>25</v>
      </c>
      <c r="F34" s="211">
        <v>66</v>
      </c>
      <c r="G34" s="210">
        <v>74</v>
      </c>
      <c r="H34" s="210">
        <v>5</v>
      </c>
      <c r="I34" s="210">
        <v>0</v>
      </c>
      <c r="J34" s="210">
        <v>12</v>
      </c>
      <c r="K34" s="209">
        <v>91</v>
      </c>
      <c r="L34" s="193"/>
      <c r="M34" s="173">
        <v>61</v>
      </c>
      <c r="N34" s="174">
        <v>32</v>
      </c>
      <c r="O34" s="175">
        <v>32</v>
      </c>
      <c r="P34" s="116">
        <v>55</v>
      </c>
      <c r="Q34" s="116">
        <v>4</v>
      </c>
      <c r="R34" s="116">
        <v>0</v>
      </c>
      <c r="S34" s="116">
        <v>5</v>
      </c>
      <c r="T34" s="139">
        <v>64</v>
      </c>
      <c r="U34" s="193"/>
      <c r="V34" s="115">
        <v>74</v>
      </c>
      <c r="W34" s="130">
        <v>21</v>
      </c>
      <c r="X34" s="131">
        <v>59</v>
      </c>
      <c r="Y34" s="116">
        <v>44</v>
      </c>
      <c r="Z34" s="116">
        <v>7</v>
      </c>
      <c r="AA34" s="116">
        <v>0</v>
      </c>
      <c r="AB34" s="116">
        <v>29</v>
      </c>
      <c r="AC34" s="110">
        <f t="shared" si="0"/>
        <v>80</v>
      </c>
      <c r="AD34" s="193"/>
      <c r="AE34" s="115">
        <v>16</v>
      </c>
      <c r="AF34" s="130">
        <v>7</v>
      </c>
      <c r="AG34" s="131">
        <v>12</v>
      </c>
      <c r="AH34" s="116">
        <v>15</v>
      </c>
      <c r="AI34" s="116">
        <v>4</v>
      </c>
      <c r="AJ34" s="116">
        <v>0</v>
      </c>
      <c r="AK34" s="116">
        <v>0</v>
      </c>
      <c r="AL34" s="110">
        <f t="shared" si="1"/>
        <v>19</v>
      </c>
      <c r="AM34" s="193"/>
      <c r="AN34" s="115">
        <v>42</v>
      </c>
      <c r="AO34" s="130">
        <v>26</v>
      </c>
      <c r="AP34" s="131">
        <v>17</v>
      </c>
      <c r="AQ34" s="116">
        <v>42</v>
      </c>
      <c r="AR34" s="116">
        <v>1</v>
      </c>
      <c r="AS34" s="116">
        <v>0</v>
      </c>
      <c r="AT34" s="116">
        <v>0</v>
      </c>
      <c r="AU34" s="110">
        <f t="shared" si="2"/>
        <v>43</v>
      </c>
      <c r="AV34" s="193"/>
      <c r="AW34" s="111">
        <v>30</v>
      </c>
      <c r="AX34" s="130">
        <v>14</v>
      </c>
      <c r="AY34" s="131">
        <v>17</v>
      </c>
      <c r="AZ34" s="112">
        <v>30</v>
      </c>
      <c r="BA34" s="110">
        <v>1</v>
      </c>
      <c r="BB34" s="110">
        <v>0</v>
      </c>
      <c r="BC34" s="110">
        <v>0</v>
      </c>
      <c r="BD34" s="110">
        <f t="shared" si="5"/>
        <v>31</v>
      </c>
      <c r="BE34" s="193"/>
      <c r="BF34" s="111">
        <v>69</v>
      </c>
      <c r="BG34" s="130">
        <v>40</v>
      </c>
      <c r="BH34" s="131">
        <v>34</v>
      </c>
      <c r="BI34" s="112">
        <v>69</v>
      </c>
      <c r="BJ34" s="110">
        <v>5</v>
      </c>
      <c r="BK34" s="110">
        <v>0</v>
      </c>
      <c r="BL34" s="110">
        <v>0</v>
      </c>
      <c r="BM34" s="110">
        <f t="shared" si="6"/>
        <v>74</v>
      </c>
    </row>
    <row r="35" spans="2:65" s="192" customFormat="1" ht="11.25">
      <c r="B35" s="116" t="s">
        <v>50</v>
      </c>
      <c r="C35" s="134" t="s">
        <v>18</v>
      </c>
      <c r="D35" s="213">
        <v>146</v>
      </c>
      <c r="E35" s="212">
        <v>63</v>
      </c>
      <c r="F35" s="211">
        <v>88</v>
      </c>
      <c r="G35" s="210">
        <v>146</v>
      </c>
      <c r="H35" s="210">
        <v>5</v>
      </c>
      <c r="I35" s="210">
        <v>0</v>
      </c>
      <c r="J35" s="210">
        <v>0</v>
      </c>
      <c r="K35" s="209">
        <v>151</v>
      </c>
      <c r="L35" s="193"/>
      <c r="M35" s="173">
        <v>154</v>
      </c>
      <c r="N35" s="174">
        <v>64</v>
      </c>
      <c r="O35" s="175">
        <v>110</v>
      </c>
      <c r="P35" s="116">
        <v>142</v>
      </c>
      <c r="Q35" s="116">
        <v>20</v>
      </c>
      <c r="R35" s="116">
        <v>0</v>
      </c>
      <c r="S35" s="116">
        <v>12</v>
      </c>
      <c r="T35" s="139">
        <v>174</v>
      </c>
      <c r="U35" s="193"/>
      <c r="V35" s="115">
        <v>147</v>
      </c>
      <c r="W35" s="130">
        <v>68</v>
      </c>
      <c r="X35" s="131">
        <v>101</v>
      </c>
      <c r="Y35" s="116">
        <v>142</v>
      </c>
      <c r="Z35" s="116">
        <v>23</v>
      </c>
      <c r="AA35" s="116">
        <v>0</v>
      </c>
      <c r="AB35" s="116">
        <v>4</v>
      </c>
      <c r="AC35" s="110">
        <f t="shared" si="0"/>
        <v>169</v>
      </c>
      <c r="AD35" s="193"/>
      <c r="AE35" s="115">
        <v>12</v>
      </c>
      <c r="AF35" s="130">
        <v>3</v>
      </c>
      <c r="AG35" s="131">
        <v>13</v>
      </c>
      <c r="AH35" s="116">
        <v>12</v>
      </c>
      <c r="AI35" s="116">
        <v>4</v>
      </c>
      <c r="AJ35" s="116">
        <v>0</v>
      </c>
      <c r="AK35" s="116">
        <v>0</v>
      </c>
      <c r="AL35" s="110">
        <f t="shared" si="1"/>
        <v>16</v>
      </c>
      <c r="AM35" s="193"/>
      <c r="AN35" s="115">
        <v>119</v>
      </c>
      <c r="AO35" s="130">
        <v>45</v>
      </c>
      <c r="AP35" s="131">
        <v>82</v>
      </c>
      <c r="AQ35" s="116">
        <v>119</v>
      </c>
      <c r="AR35" s="116">
        <v>8</v>
      </c>
      <c r="AS35" s="116">
        <v>0</v>
      </c>
      <c r="AT35" s="116">
        <v>0</v>
      </c>
      <c r="AU35" s="110">
        <f t="shared" si="2"/>
        <v>127</v>
      </c>
      <c r="AV35" s="193"/>
      <c r="AW35" s="111">
        <v>107</v>
      </c>
      <c r="AX35" s="130">
        <v>45</v>
      </c>
      <c r="AY35" s="131">
        <v>64</v>
      </c>
      <c r="AZ35" s="112">
        <v>107</v>
      </c>
      <c r="BA35" s="110">
        <v>2</v>
      </c>
      <c r="BB35" s="110">
        <v>0</v>
      </c>
      <c r="BC35" s="110">
        <v>0</v>
      </c>
      <c r="BD35" s="110">
        <f t="shared" si="5"/>
        <v>109</v>
      </c>
      <c r="BE35" s="193"/>
      <c r="BF35" s="111">
        <v>97</v>
      </c>
      <c r="BG35" s="130">
        <v>35</v>
      </c>
      <c r="BH35" s="131">
        <v>62</v>
      </c>
      <c r="BI35" s="112">
        <v>97</v>
      </c>
      <c r="BJ35" s="110">
        <v>0</v>
      </c>
      <c r="BK35" s="110">
        <v>0</v>
      </c>
      <c r="BL35" s="110">
        <v>0</v>
      </c>
      <c r="BM35" s="110">
        <f t="shared" si="6"/>
        <v>97</v>
      </c>
    </row>
    <row r="36" spans="2:65" s="192" customFormat="1" ht="11.25">
      <c r="B36" s="116" t="s">
        <v>51</v>
      </c>
      <c r="C36" s="169" t="s">
        <v>38</v>
      </c>
      <c r="D36" s="213">
        <v>27</v>
      </c>
      <c r="E36" s="212">
        <v>28</v>
      </c>
      <c r="F36" s="211">
        <v>2</v>
      </c>
      <c r="G36" s="210">
        <v>25</v>
      </c>
      <c r="H36" s="210">
        <v>5</v>
      </c>
      <c r="I36" s="210">
        <v>0</v>
      </c>
      <c r="J36" s="210">
        <v>0</v>
      </c>
      <c r="K36" s="209">
        <v>30</v>
      </c>
      <c r="L36" s="193"/>
      <c r="M36" s="113"/>
      <c r="N36" s="118"/>
      <c r="O36" s="119"/>
      <c r="P36" s="117"/>
      <c r="Q36" s="117"/>
      <c r="R36" s="117"/>
      <c r="S36" s="117"/>
      <c r="T36" s="110">
        <f t="shared" ref="T36:T41" si="7">+P36+Q36+R36+S36</f>
        <v>0</v>
      </c>
      <c r="U36" s="193"/>
      <c r="V36" s="113"/>
      <c r="W36" s="118"/>
      <c r="X36" s="119"/>
      <c r="Y36" s="117"/>
      <c r="Z36" s="117"/>
      <c r="AA36" s="117"/>
      <c r="AB36" s="117"/>
      <c r="AC36" s="110">
        <f t="shared" si="0"/>
        <v>0</v>
      </c>
      <c r="AD36" s="193"/>
      <c r="AE36" s="113"/>
      <c r="AF36" s="118"/>
      <c r="AG36" s="119"/>
      <c r="AH36" s="117"/>
      <c r="AI36" s="117"/>
      <c r="AJ36" s="117"/>
      <c r="AK36" s="117"/>
      <c r="AL36" s="110">
        <f t="shared" si="1"/>
        <v>0</v>
      </c>
      <c r="AM36" s="193"/>
      <c r="AN36" s="113"/>
      <c r="AO36" s="118"/>
      <c r="AP36" s="119"/>
      <c r="AQ36" s="117"/>
      <c r="AR36" s="117"/>
      <c r="AS36" s="117"/>
      <c r="AT36" s="117"/>
      <c r="AU36" s="110">
        <f t="shared" si="2"/>
        <v>0</v>
      </c>
      <c r="AV36" s="193"/>
      <c r="AW36" s="113"/>
      <c r="AX36" s="118"/>
      <c r="AY36" s="119"/>
      <c r="AZ36" s="117"/>
      <c r="BA36" s="117"/>
      <c r="BB36" s="117"/>
      <c r="BC36" s="117"/>
      <c r="BD36" s="110">
        <f t="shared" ref="BD36" si="8">+AZ36+BA36+BB36+BC36</f>
        <v>0</v>
      </c>
      <c r="BE36" s="193"/>
      <c r="BF36" s="113"/>
      <c r="BG36" s="118"/>
      <c r="BH36" s="119"/>
      <c r="BI36" s="117"/>
      <c r="BJ36" s="117"/>
      <c r="BK36" s="117"/>
      <c r="BL36" s="117"/>
      <c r="BM36" s="110">
        <f t="shared" ref="BM36" si="9">+BI36+BJ36+BK36+BL36</f>
        <v>0</v>
      </c>
    </row>
    <row r="37" spans="2:65" s="192" customFormat="1" ht="11.25">
      <c r="B37" s="177" t="s">
        <v>52</v>
      </c>
      <c r="C37" s="110"/>
      <c r="D37" s="113"/>
      <c r="E37" s="118"/>
      <c r="F37" s="119"/>
      <c r="G37" s="117"/>
      <c r="H37" s="117"/>
      <c r="I37" s="117"/>
      <c r="J37" s="117"/>
      <c r="K37" s="139">
        <v>0</v>
      </c>
      <c r="L37" s="193"/>
      <c r="M37" s="113"/>
      <c r="N37" s="118"/>
      <c r="O37" s="119"/>
      <c r="P37" s="117"/>
      <c r="Q37" s="117"/>
      <c r="R37" s="117"/>
      <c r="S37" s="117"/>
      <c r="T37" s="110">
        <f t="shared" si="7"/>
        <v>0</v>
      </c>
      <c r="U37" s="193"/>
      <c r="V37" s="113"/>
      <c r="W37" s="118"/>
      <c r="X37" s="119"/>
      <c r="Y37" s="117"/>
      <c r="Z37" s="117"/>
      <c r="AA37" s="117"/>
      <c r="AB37" s="117"/>
      <c r="AC37" s="110">
        <f t="shared" si="0"/>
        <v>0</v>
      </c>
      <c r="AD37" s="193"/>
      <c r="AE37" s="113"/>
      <c r="AF37" s="118"/>
      <c r="AG37" s="119"/>
      <c r="AH37" s="117"/>
      <c r="AI37" s="117"/>
      <c r="AJ37" s="117"/>
      <c r="AK37" s="117"/>
      <c r="AL37" s="110">
        <f t="shared" si="1"/>
        <v>0</v>
      </c>
      <c r="AM37" s="193"/>
      <c r="AN37" s="115">
        <v>12</v>
      </c>
      <c r="AO37" s="172">
        <v>0</v>
      </c>
      <c r="AP37" s="178">
        <v>12</v>
      </c>
      <c r="AQ37" s="116">
        <v>12</v>
      </c>
      <c r="AR37" s="116">
        <v>0</v>
      </c>
      <c r="AS37" s="116">
        <v>0</v>
      </c>
      <c r="AT37" s="116">
        <v>0</v>
      </c>
      <c r="AU37" s="110">
        <f t="shared" si="2"/>
        <v>12</v>
      </c>
      <c r="AV37" s="193"/>
      <c r="AW37" s="113"/>
      <c r="AX37" s="113"/>
      <c r="AY37" s="113"/>
      <c r="AZ37" s="117"/>
      <c r="BA37" s="117"/>
      <c r="BB37" s="117"/>
      <c r="BC37" s="117"/>
      <c r="BD37" s="110">
        <f>SUM(AZ37:BC37)</f>
        <v>0</v>
      </c>
      <c r="BE37" s="193"/>
      <c r="BF37" s="113"/>
      <c r="BG37" s="113"/>
      <c r="BH37" s="113"/>
      <c r="BI37" s="117"/>
      <c r="BJ37" s="117"/>
      <c r="BK37" s="117"/>
      <c r="BL37" s="117"/>
      <c r="BM37" s="110">
        <f>SUM(BI37:BL37)</f>
        <v>0</v>
      </c>
    </row>
    <row r="38" spans="2:65" s="192" customFormat="1" ht="11.25">
      <c r="B38" s="179" t="s">
        <v>53</v>
      </c>
      <c r="C38" s="110"/>
      <c r="D38" s="113"/>
      <c r="E38" s="118"/>
      <c r="F38" s="119"/>
      <c r="G38" s="117"/>
      <c r="H38" s="117"/>
      <c r="I38" s="117"/>
      <c r="J38" s="117"/>
      <c r="K38" s="139">
        <v>0</v>
      </c>
      <c r="L38" s="193"/>
      <c r="M38" s="113"/>
      <c r="N38" s="118"/>
      <c r="O38" s="119"/>
      <c r="P38" s="117"/>
      <c r="Q38" s="117"/>
      <c r="R38" s="117"/>
      <c r="S38" s="117"/>
      <c r="T38" s="110">
        <f t="shared" si="7"/>
        <v>0</v>
      </c>
      <c r="U38" s="193"/>
      <c r="V38" s="113"/>
      <c r="W38" s="118"/>
      <c r="X38" s="119"/>
      <c r="Y38" s="117"/>
      <c r="Z38" s="117"/>
      <c r="AA38" s="117"/>
      <c r="AB38" s="117"/>
      <c r="AC38" s="110">
        <f t="shared" si="0"/>
        <v>0</v>
      </c>
      <c r="AD38" s="193"/>
      <c r="AE38" s="115">
        <v>3</v>
      </c>
      <c r="AF38" s="172">
        <v>2</v>
      </c>
      <c r="AG38" s="178">
        <v>4</v>
      </c>
      <c r="AH38" s="116">
        <v>3</v>
      </c>
      <c r="AI38" s="116">
        <v>3</v>
      </c>
      <c r="AJ38" s="116">
        <v>0</v>
      </c>
      <c r="AK38" s="116">
        <v>0</v>
      </c>
      <c r="AL38" s="110">
        <f t="shared" si="1"/>
        <v>6</v>
      </c>
      <c r="AM38" s="193"/>
      <c r="AN38" s="115">
        <v>38</v>
      </c>
      <c r="AO38" s="172">
        <v>23</v>
      </c>
      <c r="AP38" s="178">
        <v>18</v>
      </c>
      <c r="AQ38" s="116">
        <v>38</v>
      </c>
      <c r="AR38" s="116">
        <v>3</v>
      </c>
      <c r="AS38" s="116">
        <v>0</v>
      </c>
      <c r="AT38" s="116">
        <v>0</v>
      </c>
      <c r="AU38" s="110">
        <f t="shared" si="2"/>
        <v>41</v>
      </c>
      <c r="AV38" s="193"/>
      <c r="AW38" s="114">
        <v>37</v>
      </c>
      <c r="AX38" s="130">
        <v>37</v>
      </c>
      <c r="AY38" s="131">
        <v>3</v>
      </c>
      <c r="AZ38" s="110">
        <v>37</v>
      </c>
      <c r="BA38" s="110">
        <v>3</v>
      </c>
      <c r="BB38" s="110">
        <v>0</v>
      </c>
      <c r="BC38" s="110">
        <v>0</v>
      </c>
      <c r="BD38" s="110">
        <f>SUM(AZ38:BC38)</f>
        <v>40</v>
      </c>
      <c r="BE38" s="193"/>
      <c r="BF38" s="114">
        <v>23</v>
      </c>
      <c r="BG38" s="130">
        <v>25</v>
      </c>
      <c r="BH38" s="131">
        <v>0</v>
      </c>
      <c r="BI38" s="110">
        <v>23</v>
      </c>
      <c r="BJ38" s="110">
        <v>2</v>
      </c>
      <c r="BK38" s="110">
        <v>0</v>
      </c>
      <c r="BL38" s="110">
        <v>0</v>
      </c>
      <c r="BM38" s="110">
        <f>SUM(BI38:BL38)</f>
        <v>25</v>
      </c>
    </row>
    <row r="39" spans="2:65" s="192" customFormat="1" ht="11.25">
      <c r="B39" s="179" t="s">
        <v>54</v>
      </c>
      <c r="C39" s="110"/>
      <c r="D39" s="113"/>
      <c r="E39" s="118"/>
      <c r="F39" s="119"/>
      <c r="G39" s="117"/>
      <c r="H39" s="117"/>
      <c r="I39" s="117"/>
      <c r="J39" s="117"/>
      <c r="K39" s="139">
        <v>0</v>
      </c>
      <c r="L39" s="193"/>
      <c r="M39" s="113"/>
      <c r="N39" s="118"/>
      <c r="O39" s="119"/>
      <c r="P39" s="117"/>
      <c r="Q39" s="117"/>
      <c r="R39" s="117"/>
      <c r="S39" s="117"/>
      <c r="T39" s="110">
        <f t="shared" si="7"/>
        <v>0</v>
      </c>
      <c r="U39" s="193"/>
      <c r="V39" s="113"/>
      <c r="W39" s="118"/>
      <c r="X39" s="119"/>
      <c r="Y39" s="117"/>
      <c r="Z39" s="117"/>
      <c r="AA39" s="117"/>
      <c r="AB39" s="117"/>
      <c r="AC39" s="110">
        <f>+Y39+Z39+AA39+AB39</f>
        <v>0</v>
      </c>
      <c r="AD39" s="193"/>
      <c r="AE39" s="113"/>
      <c r="AF39" s="118"/>
      <c r="AG39" s="119"/>
      <c r="AH39" s="117"/>
      <c r="AI39" s="117"/>
      <c r="AJ39" s="117"/>
      <c r="AK39" s="117"/>
      <c r="AL39" s="110">
        <f t="shared" si="1"/>
        <v>0</v>
      </c>
      <c r="AM39" s="193"/>
      <c r="AN39" s="113"/>
      <c r="AO39" s="118"/>
      <c r="AP39" s="119"/>
      <c r="AQ39" s="117"/>
      <c r="AR39" s="117"/>
      <c r="AS39" s="117"/>
      <c r="AT39" s="117"/>
      <c r="AU39" s="110">
        <f t="shared" si="2"/>
        <v>0</v>
      </c>
      <c r="AV39" s="193"/>
      <c r="AW39" s="113"/>
      <c r="AX39" s="118"/>
      <c r="AY39" s="119"/>
      <c r="AZ39" s="117"/>
      <c r="BA39" s="117"/>
      <c r="BB39" s="117"/>
      <c r="BC39" s="117"/>
      <c r="BD39" s="110">
        <f>SUM(AZ39:BC39)</f>
        <v>0</v>
      </c>
      <c r="BE39" s="193"/>
      <c r="BF39" s="111">
        <v>27</v>
      </c>
      <c r="BG39" s="130">
        <v>25</v>
      </c>
      <c r="BH39" s="131">
        <v>2</v>
      </c>
      <c r="BI39" s="112">
        <v>27</v>
      </c>
      <c r="BJ39" s="110">
        <v>0</v>
      </c>
      <c r="BK39" s="110">
        <v>0</v>
      </c>
      <c r="BL39" s="110">
        <v>0</v>
      </c>
      <c r="BM39" s="110">
        <f>SUM(BI39:BL39)</f>
        <v>27</v>
      </c>
    </row>
    <row r="40" spans="2:65" s="192" customFormat="1" ht="11.25">
      <c r="B40" s="179" t="s">
        <v>55</v>
      </c>
      <c r="C40" s="110"/>
      <c r="D40" s="113"/>
      <c r="E40" s="118"/>
      <c r="F40" s="119"/>
      <c r="G40" s="117"/>
      <c r="H40" s="117"/>
      <c r="I40" s="117"/>
      <c r="J40" s="117"/>
      <c r="K40" s="139">
        <v>0</v>
      </c>
      <c r="L40" s="193"/>
      <c r="M40" s="113"/>
      <c r="N40" s="118"/>
      <c r="O40" s="119"/>
      <c r="P40" s="117"/>
      <c r="Q40" s="117"/>
      <c r="R40" s="117"/>
      <c r="S40" s="117"/>
      <c r="T40" s="110">
        <f t="shared" si="7"/>
        <v>0</v>
      </c>
      <c r="U40" s="193"/>
      <c r="V40" s="113"/>
      <c r="W40" s="118"/>
      <c r="X40" s="119"/>
      <c r="Y40" s="117"/>
      <c r="Z40" s="117"/>
      <c r="AA40" s="117"/>
      <c r="AB40" s="117"/>
      <c r="AC40" s="110">
        <f>+Y40+Z40+AA40+AB40</f>
        <v>0</v>
      </c>
      <c r="AD40" s="193"/>
      <c r="AE40" s="115">
        <v>2</v>
      </c>
      <c r="AF40" s="172">
        <v>2</v>
      </c>
      <c r="AG40" s="178">
        <v>1</v>
      </c>
      <c r="AH40" s="116">
        <v>2</v>
      </c>
      <c r="AI40" s="116">
        <v>1</v>
      </c>
      <c r="AJ40" s="116">
        <v>0</v>
      </c>
      <c r="AK40" s="116">
        <v>0</v>
      </c>
      <c r="AL40" s="110">
        <f t="shared" si="1"/>
        <v>3</v>
      </c>
      <c r="AM40" s="193"/>
      <c r="AN40" s="115">
        <v>19</v>
      </c>
      <c r="AO40" s="172">
        <v>17</v>
      </c>
      <c r="AP40" s="178">
        <v>2</v>
      </c>
      <c r="AQ40" s="116">
        <v>19</v>
      </c>
      <c r="AR40" s="116">
        <v>0</v>
      </c>
      <c r="AS40" s="116">
        <v>0</v>
      </c>
      <c r="AT40" s="116">
        <v>0</v>
      </c>
      <c r="AU40" s="110">
        <f t="shared" si="2"/>
        <v>19</v>
      </c>
      <c r="AV40" s="193"/>
      <c r="AW40" s="114">
        <v>21</v>
      </c>
      <c r="AX40" s="130">
        <v>20</v>
      </c>
      <c r="AY40" s="131">
        <v>1</v>
      </c>
      <c r="AZ40" s="110">
        <v>21</v>
      </c>
      <c r="BA40" s="110">
        <v>0</v>
      </c>
      <c r="BB40" s="110">
        <v>0</v>
      </c>
      <c r="BC40" s="110">
        <v>0</v>
      </c>
      <c r="BD40" s="110">
        <f>SUM(AZ40:BC40)</f>
        <v>21</v>
      </c>
      <c r="BE40" s="193"/>
      <c r="BF40" s="117"/>
      <c r="BG40" s="118"/>
      <c r="BH40" s="119"/>
      <c r="BI40" s="117"/>
      <c r="BJ40" s="117"/>
      <c r="BK40" s="117"/>
      <c r="BL40" s="117"/>
      <c r="BM40" s="110">
        <f>SUM(BI40:BL40)</f>
        <v>0</v>
      </c>
    </row>
    <row r="41" spans="2:65" s="192" customFormat="1" ht="11.25">
      <c r="B41" s="179" t="s">
        <v>56</v>
      </c>
      <c r="C41" s="110"/>
      <c r="D41" s="113"/>
      <c r="E41" s="118"/>
      <c r="F41" s="119"/>
      <c r="G41" s="113"/>
      <c r="H41" s="113"/>
      <c r="I41" s="113"/>
      <c r="J41" s="113"/>
      <c r="K41" s="139">
        <v>0</v>
      </c>
      <c r="L41" s="193"/>
      <c r="M41" s="113"/>
      <c r="N41" s="118"/>
      <c r="O41" s="119"/>
      <c r="P41" s="113"/>
      <c r="Q41" s="113"/>
      <c r="R41" s="113"/>
      <c r="S41" s="113"/>
      <c r="T41" s="110">
        <f t="shared" si="7"/>
        <v>0</v>
      </c>
      <c r="U41" s="193"/>
      <c r="V41" s="113"/>
      <c r="W41" s="118"/>
      <c r="X41" s="119"/>
      <c r="Y41" s="113"/>
      <c r="Z41" s="113"/>
      <c r="AA41" s="113"/>
      <c r="AB41" s="113"/>
      <c r="AC41" s="110">
        <f>+Y41+Z41+AA41+AB41</f>
        <v>0</v>
      </c>
      <c r="AD41" s="193"/>
      <c r="AE41" s="113"/>
      <c r="AF41" s="118"/>
      <c r="AG41" s="119"/>
      <c r="AH41" s="113"/>
      <c r="AI41" s="113"/>
      <c r="AJ41" s="113"/>
      <c r="AK41" s="113"/>
      <c r="AL41" s="110">
        <f t="shared" si="1"/>
        <v>0</v>
      </c>
      <c r="AM41" s="193"/>
      <c r="AN41" s="113"/>
      <c r="AO41" s="118"/>
      <c r="AP41" s="119"/>
      <c r="AQ41" s="113"/>
      <c r="AR41" s="113"/>
      <c r="AS41" s="113"/>
      <c r="AT41" s="113"/>
      <c r="AU41" s="110">
        <f t="shared" si="2"/>
        <v>0</v>
      </c>
      <c r="AV41" s="193"/>
      <c r="AW41" s="114">
        <v>17</v>
      </c>
      <c r="AX41" s="130">
        <v>21</v>
      </c>
      <c r="AY41" s="131">
        <v>0</v>
      </c>
      <c r="AZ41" s="110">
        <v>17</v>
      </c>
      <c r="BA41" s="110">
        <v>4</v>
      </c>
      <c r="BB41" s="110">
        <v>0</v>
      </c>
      <c r="BC41" s="110">
        <v>0</v>
      </c>
      <c r="BD41" s="110">
        <f>SUM(AZ41:BC41)</f>
        <v>21</v>
      </c>
      <c r="BE41" s="193"/>
      <c r="BF41" s="117"/>
      <c r="BG41" s="118"/>
      <c r="BH41" s="119"/>
      <c r="BI41" s="117"/>
      <c r="BJ41" s="117"/>
      <c r="BK41" s="117"/>
      <c r="BL41" s="117"/>
      <c r="BM41" s="110">
        <f>SUM(BI41:BL41)</f>
        <v>0</v>
      </c>
    </row>
    <row r="42" spans="2:65" s="192" customFormat="1" ht="11.25">
      <c r="B42" s="196"/>
      <c r="D42" s="194"/>
      <c r="E42" s="194"/>
      <c r="F42" s="194"/>
      <c r="G42" s="196"/>
      <c r="L42" s="193"/>
      <c r="M42" s="194"/>
      <c r="N42" s="194"/>
      <c r="O42" s="194"/>
      <c r="P42" s="196"/>
      <c r="U42" s="193"/>
      <c r="V42" s="194"/>
      <c r="W42" s="194"/>
      <c r="X42" s="194"/>
      <c r="Y42" s="196"/>
      <c r="AD42" s="193"/>
      <c r="AE42" s="194"/>
      <c r="AF42" s="194"/>
      <c r="AG42" s="194"/>
      <c r="AH42" s="196"/>
      <c r="AM42" s="193"/>
      <c r="AN42" s="194"/>
      <c r="AO42" s="194"/>
      <c r="AP42" s="194"/>
      <c r="AQ42" s="196"/>
      <c r="AV42" s="193"/>
      <c r="AX42" s="194"/>
      <c r="AY42" s="194"/>
      <c r="AZ42" s="196"/>
      <c r="BE42" s="193"/>
      <c r="BG42" s="194"/>
      <c r="BH42" s="194"/>
      <c r="BI42" s="196"/>
    </row>
    <row r="43" spans="2:65" s="199" customFormat="1" ht="11.25">
      <c r="B43" s="120" t="s">
        <v>57</v>
      </c>
      <c r="C43" s="134" t="s">
        <v>18</v>
      </c>
      <c r="D43" s="121">
        <f t="shared" ref="D43:K43" si="10">SUM(D5:D41)</f>
        <v>9306</v>
      </c>
      <c r="E43" s="122">
        <f t="shared" si="10"/>
        <v>6181</v>
      </c>
      <c r="F43" s="122">
        <f t="shared" si="10"/>
        <v>3428</v>
      </c>
      <c r="G43" s="122">
        <f t="shared" si="10"/>
        <v>8891</v>
      </c>
      <c r="H43" s="122">
        <f t="shared" si="10"/>
        <v>438</v>
      </c>
      <c r="I43" s="122">
        <f t="shared" si="10"/>
        <v>14</v>
      </c>
      <c r="J43" s="122">
        <f t="shared" si="10"/>
        <v>266</v>
      </c>
      <c r="K43" s="122">
        <f t="shared" si="10"/>
        <v>9609</v>
      </c>
      <c r="L43" s="193"/>
      <c r="M43" s="121">
        <f t="shared" ref="M43:T43" si="11">SUM(M5:M41)</f>
        <v>9367</v>
      </c>
      <c r="N43" s="122">
        <f t="shared" si="11"/>
        <v>6144</v>
      </c>
      <c r="O43" s="122">
        <f t="shared" si="11"/>
        <v>3471</v>
      </c>
      <c r="P43" s="122">
        <f t="shared" si="11"/>
        <v>8740</v>
      </c>
      <c r="Q43" s="122">
        <f t="shared" si="11"/>
        <v>445</v>
      </c>
      <c r="R43" s="122">
        <f t="shared" si="11"/>
        <v>10</v>
      </c>
      <c r="S43" s="122">
        <f t="shared" si="11"/>
        <v>420</v>
      </c>
      <c r="T43" s="122">
        <f t="shared" si="11"/>
        <v>9615</v>
      </c>
      <c r="U43" s="193"/>
      <c r="V43" s="121">
        <f t="shared" ref="V43:AC43" si="12">SUM(V5:V41)</f>
        <v>8087</v>
      </c>
      <c r="W43" s="123">
        <f t="shared" si="12"/>
        <v>5389</v>
      </c>
      <c r="X43" s="123">
        <f t="shared" si="12"/>
        <v>3018</v>
      </c>
      <c r="Y43" s="122">
        <f t="shared" si="12"/>
        <v>7689</v>
      </c>
      <c r="Z43" s="122">
        <f t="shared" si="12"/>
        <v>422</v>
      </c>
      <c r="AA43" s="122">
        <f t="shared" si="12"/>
        <v>7</v>
      </c>
      <c r="AB43" s="122">
        <f t="shared" si="12"/>
        <v>289</v>
      </c>
      <c r="AC43" s="122">
        <f t="shared" si="12"/>
        <v>8407</v>
      </c>
      <c r="AD43" s="193"/>
      <c r="AE43" s="121">
        <f t="shared" ref="AE43:AL43" si="13">SUM(AE5:AE41)</f>
        <v>2213</v>
      </c>
      <c r="AF43" s="123">
        <f t="shared" si="13"/>
        <v>1458</v>
      </c>
      <c r="AG43" s="123">
        <f t="shared" si="13"/>
        <v>821</v>
      </c>
      <c r="AH43" s="122">
        <f t="shared" si="13"/>
        <v>1954</v>
      </c>
      <c r="AI43" s="122">
        <f t="shared" si="13"/>
        <v>216</v>
      </c>
      <c r="AJ43" s="122">
        <f t="shared" si="13"/>
        <v>61</v>
      </c>
      <c r="AK43" s="122">
        <f t="shared" si="13"/>
        <v>48</v>
      </c>
      <c r="AL43" s="122">
        <f t="shared" si="13"/>
        <v>2279</v>
      </c>
      <c r="AM43" s="193"/>
      <c r="AN43" s="121">
        <f t="shared" ref="AN43:AU43" si="14">SUM(AN5:AN41)</f>
        <v>8246</v>
      </c>
      <c r="AO43" s="123">
        <f t="shared" si="14"/>
        <v>5359</v>
      </c>
      <c r="AP43" s="123">
        <f t="shared" si="14"/>
        <v>3062</v>
      </c>
      <c r="AQ43" s="122">
        <f t="shared" si="14"/>
        <v>8161</v>
      </c>
      <c r="AR43" s="122">
        <f t="shared" si="14"/>
        <v>178</v>
      </c>
      <c r="AS43" s="122">
        <f t="shared" si="14"/>
        <v>1</v>
      </c>
      <c r="AT43" s="122">
        <f t="shared" si="14"/>
        <v>81</v>
      </c>
      <c r="AU43" s="122">
        <f t="shared" si="14"/>
        <v>8421</v>
      </c>
      <c r="AV43" s="193"/>
      <c r="AW43" s="121">
        <f t="shared" ref="AW43:BD43" si="15">SUM(AW5:AW41)</f>
        <v>8963</v>
      </c>
      <c r="AX43" s="122">
        <f t="shared" si="15"/>
        <v>5891</v>
      </c>
      <c r="AY43" s="122">
        <f t="shared" si="15"/>
        <v>3259</v>
      </c>
      <c r="AZ43" s="122">
        <f t="shared" si="15"/>
        <v>8550</v>
      </c>
      <c r="BA43" s="122">
        <f t="shared" si="15"/>
        <v>192</v>
      </c>
      <c r="BB43" s="122">
        <f t="shared" si="15"/>
        <v>4</v>
      </c>
      <c r="BC43" s="122">
        <f t="shared" si="15"/>
        <v>404</v>
      </c>
      <c r="BD43" s="122">
        <f t="shared" si="15"/>
        <v>9150</v>
      </c>
      <c r="BE43" s="193"/>
      <c r="BF43" s="197">
        <f t="shared" ref="BF43:BM43" si="16">SUM(BF5:BF41)</f>
        <v>8646</v>
      </c>
      <c r="BG43" s="198">
        <f t="shared" si="16"/>
        <v>5701</v>
      </c>
      <c r="BH43" s="198">
        <f t="shared" si="16"/>
        <v>3141</v>
      </c>
      <c r="BI43" s="198">
        <f t="shared" si="16"/>
        <v>8297</v>
      </c>
      <c r="BJ43" s="198">
        <f t="shared" si="16"/>
        <v>128</v>
      </c>
      <c r="BK43" s="198">
        <f t="shared" si="16"/>
        <v>70</v>
      </c>
      <c r="BL43" s="198">
        <f t="shared" si="16"/>
        <v>347</v>
      </c>
      <c r="BM43" s="198">
        <f t="shared" si="16"/>
        <v>8842</v>
      </c>
    </row>
    <row r="44" spans="2:65" s="192" customFormat="1" ht="11.25">
      <c r="B44" s="199"/>
      <c r="D44" s="194"/>
      <c r="E44" s="194"/>
      <c r="F44" s="194"/>
      <c r="G44" s="200"/>
      <c r="L44" s="193"/>
      <c r="M44" s="194"/>
      <c r="N44" s="194"/>
      <c r="O44" s="194"/>
      <c r="P44" s="200"/>
      <c r="U44" s="193"/>
      <c r="V44" s="194"/>
      <c r="W44" s="194"/>
      <c r="X44" s="194"/>
      <c r="Y44" s="200"/>
      <c r="AD44" s="193"/>
      <c r="AE44" s="194"/>
      <c r="AF44" s="194"/>
      <c r="AG44" s="194"/>
      <c r="AH44" s="200"/>
      <c r="AM44" s="193"/>
      <c r="AN44" s="194"/>
      <c r="AO44" s="194"/>
      <c r="AP44" s="194"/>
      <c r="AQ44" s="200"/>
      <c r="AV44" s="193"/>
      <c r="AW44" s="194"/>
      <c r="AX44" s="194"/>
      <c r="AY44" s="194"/>
      <c r="AZ44" s="200"/>
      <c r="BE44" s="193"/>
      <c r="BF44" s="194"/>
      <c r="BG44" s="194"/>
      <c r="BH44" s="194"/>
      <c r="BI44" s="200"/>
    </row>
    <row r="45" spans="2:65" s="192" customFormat="1" ht="11.25">
      <c r="B45" s="132" t="s">
        <v>58</v>
      </c>
      <c r="C45" s="133" t="s">
        <v>20</v>
      </c>
      <c r="D45" s="213">
        <v>125</v>
      </c>
      <c r="E45" s="212">
        <v>117</v>
      </c>
      <c r="F45" s="211">
        <v>15</v>
      </c>
      <c r="G45" s="210">
        <v>125</v>
      </c>
      <c r="H45" s="210">
        <v>6</v>
      </c>
      <c r="I45" s="210">
        <v>1</v>
      </c>
      <c r="J45" s="210">
        <v>0</v>
      </c>
      <c r="K45" s="209">
        <v>132</v>
      </c>
      <c r="L45" s="193"/>
      <c r="M45" s="173">
        <v>94</v>
      </c>
      <c r="N45" s="174">
        <v>86</v>
      </c>
      <c r="O45" s="175">
        <v>8</v>
      </c>
      <c r="P45" s="116">
        <v>94</v>
      </c>
      <c r="Q45" s="116">
        <v>0</v>
      </c>
      <c r="R45" s="116">
        <v>0</v>
      </c>
      <c r="S45" s="116">
        <v>0</v>
      </c>
      <c r="T45" s="139">
        <v>94</v>
      </c>
      <c r="U45" s="193"/>
      <c r="V45" s="115">
        <v>72</v>
      </c>
      <c r="W45" s="130">
        <v>67</v>
      </c>
      <c r="X45" s="131">
        <v>9</v>
      </c>
      <c r="Y45" s="116">
        <v>57</v>
      </c>
      <c r="Z45" s="116">
        <v>5</v>
      </c>
      <c r="AA45" s="116">
        <v>1</v>
      </c>
      <c r="AB45" s="116">
        <v>13</v>
      </c>
      <c r="AC45" s="110">
        <f t="shared" ref="AC45:AC51" si="17">SUM(Y45:AB45)</f>
        <v>76</v>
      </c>
      <c r="AD45" s="193"/>
      <c r="AE45" s="115">
        <v>0</v>
      </c>
      <c r="AF45" s="130">
        <v>0</v>
      </c>
      <c r="AG45" s="131">
        <v>0</v>
      </c>
      <c r="AH45" s="116">
        <v>0</v>
      </c>
      <c r="AI45" s="116">
        <v>0</v>
      </c>
      <c r="AJ45" s="116">
        <v>0</v>
      </c>
      <c r="AK45" s="116">
        <v>0</v>
      </c>
      <c r="AL45" s="110">
        <f t="shared" ref="AL45:AL51" si="18">SUM(AH45:AK45)</f>
        <v>0</v>
      </c>
      <c r="AM45" s="193"/>
      <c r="AN45" s="115">
        <v>41</v>
      </c>
      <c r="AO45" s="130">
        <v>40</v>
      </c>
      <c r="AP45" s="131">
        <v>3</v>
      </c>
      <c r="AQ45" s="116">
        <v>41</v>
      </c>
      <c r="AR45" s="116">
        <v>2</v>
      </c>
      <c r="AS45" s="116">
        <v>0</v>
      </c>
      <c r="AT45" s="116">
        <v>0</v>
      </c>
      <c r="AU45" s="110">
        <f t="shared" ref="AU45:AU51" si="19">SUM(AQ45:AT45)</f>
        <v>43</v>
      </c>
      <c r="AV45" s="193"/>
      <c r="AW45" s="111">
        <v>84</v>
      </c>
      <c r="AX45" s="130">
        <v>86</v>
      </c>
      <c r="AY45" s="131">
        <v>3</v>
      </c>
      <c r="AZ45" s="112">
        <v>84</v>
      </c>
      <c r="BA45" s="110">
        <v>4</v>
      </c>
      <c r="BB45" s="110">
        <v>1</v>
      </c>
      <c r="BC45" s="110">
        <v>0</v>
      </c>
      <c r="BD45" s="110">
        <f t="shared" ref="BD45:BD51" si="20">SUM(AZ45:BC45)</f>
        <v>89</v>
      </c>
      <c r="BE45" s="193"/>
      <c r="BF45" s="111">
        <v>37</v>
      </c>
      <c r="BG45" s="130">
        <v>40</v>
      </c>
      <c r="BH45" s="131">
        <v>0</v>
      </c>
      <c r="BI45" s="112">
        <v>37</v>
      </c>
      <c r="BJ45" s="110">
        <v>3</v>
      </c>
      <c r="BK45" s="110">
        <v>0</v>
      </c>
      <c r="BL45" s="110">
        <v>0</v>
      </c>
      <c r="BM45" s="110">
        <f t="shared" ref="BM45:BM51" si="21">SUM(BI45:BL45)</f>
        <v>40</v>
      </c>
    </row>
    <row r="46" spans="2:65" s="192" customFormat="1" ht="11.25">
      <c r="B46" s="132" t="s">
        <v>59</v>
      </c>
      <c r="C46" s="134" t="s">
        <v>18</v>
      </c>
      <c r="D46" s="213">
        <v>247</v>
      </c>
      <c r="E46" s="212">
        <v>192</v>
      </c>
      <c r="F46" s="211">
        <v>62</v>
      </c>
      <c r="G46" s="210">
        <v>174</v>
      </c>
      <c r="H46" s="210">
        <v>12</v>
      </c>
      <c r="I46" s="210">
        <v>0</v>
      </c>
      <c r="J46" s="210">
        <v>68</v>
      </c>
      <c r="K46" s="209">
        <v>254</v>
      </c>
      <c r="L46" s="193"/>
      <c r="M46" s="173">
        <v>334</v>
      </c>
      <c r="N46" s="174">
        <v>265</v>
      </c>
      <c r="O46" s="175">
        <v>76</v>
      </c>
      <c r="P46" s="116">
        <v>187</v>
      </c>
      <c r="Q46" s="116">
        <v>7</v>
      </c>
      <c r="R46" s="116">
        <v>2</v>
      </c>
      <c r="S46" s="116">
        <v>145</v>
      </c>
      <c r="T46" s="139">
        <v>341</v>
      </c>
      <c r="U46" s="193"/>
      <c r="V46" s="115">
        <v>164</v>
      </c>
      <c r="W46" s="130">
        <v>127</v>
      </c>
      <c r="X46" s="131">
        <v>48</v>
      </c>
      <c r="Y46" s="116">
        <v>163</v>
      </c>
      <c r="Z46" s="116">
        <v>4</v>
      </c>
      <c r="AA46" s="116">
        <v>8</v>
      </c>
      <c r="AB46" s="116">
        <v>0</v>
      </c>
      <c r="AC46" s="110">
        <f t="shared" si="17"/>
        <v>175</v>
      </c>
      <c r="AD46" s="193"/>
      <c r="AE46" s="115">
        <v>3</v>
      </c>
      <c r="AF46" s="130">
        <v>3</v>
      </c>
      <c r="AG46" s="131">
        <v>1</v>
      </c>
      <c r="AH46" s="116">
        <v>2</v>
      </c>
      <c r="AI46" s="116">
        <v>2</v>
      </c>
      <c r="AJ46" s="116">
        <v>0</v>
      </c>
      <c r="AK46" s="116">
        <v>0</v>
      </c>
      <c r="AL46" s="110">
        <f t="shared" si="18"/>
        <v>4</v>
      </c>
      <c r="AM46" s="193"/>
      <c r="AN46" s="115">
        <v>38</v>
      </c>
      <c r="AO46" s="130">
        <v>28</v>
      </c>
      <c r="AP46" s="131">
        <v>12</v>
      </c>
      <c r="AQ46" s="116">
        <v>38</v>
      </c>
      <c r="AR46" s="116">
        <v>2</v>
      </c>
      <c r="AS46" s="116">
        <v>0</v>
      </c>
      <c r="AT46" s="116">
        <v>0</v>
      </c>
      <c r="AU46" s="110">
        <f t="shared" si="19"/>
        <v>40</v>
      </c>
      <c r="AV46" s="193"/>
      <c r="AW46" s="111">
        <v>28</v>
      </c>
      <c r="AX46" s="130">
        <v>21</v>
      </c>
      <c r="AY46" s="131">
        <v>8</v>
      </c>
      <c r="AZ46" s="112">
        <v>28</v>
      </c>
      <c r="BA46" s="110">
        <v>1</v>
      </c>
      <c r="BB46" s="110">
        <v>0</v>
      </c>
      <c r="BC46" s="110">
        <v>0</v>
      </c>
      <c r="BD46" s="110">
        <f t="shared" si="20"/>
        <v>29</v>
      </c>
      <c r="BE46" s="193"/>
      <c r="BF46" s="111">
        <v>57</v>
      </c>
      <c r="BG46" s="130">
        <v>43</v>
      </c>
      <c r="BH46" s="131">
        <v>15</v>
      </c>
      <c r="BI46" s="112">
        <v>57</v>
      </c>
      <c r="BJ46" s="110">
        <v>1</v>
      </c>
      <c r="BK46" s="110">
        <v>0</v>
      </c>
      <c r="BL46" s="110">
        <v>0</v>
      </c>
      <c r="BM46" s="110">
        <f t="shared" si="21"/>
        <v>58</v>
      </c>
    </row>
    <row r="47" spans="2:65" s="192" customFormat="1" ht="11.25">
      <c r="B47" s="132" t="s">
        <v>60</v>
      </c>
      <c r="C47" s="134" t="s">
        <v>18</v>
      </c>
      <c r="D47" s="213">
        <v>10</v>
      </c>
      <c r="E47" s="212">
        <v>5</v>
      </c>
      <c r="F47" s="211">
        <v>5</v>
      </c>
      <c r="G47" s="210">
        <v>10</v>
      </c>
      <c r="H47" s="210">
        <v>0</v>
      </c>
      <c r="I47" s="210">
        <v>0</v>
      </c>
      <c r="J47" s="210">
        <v>0</v>
      </c>
      <c r="K47" s="209">
        <v>10</v>
      </c>
      <c r="L47" s="193"/>
      <c r="M47" s="173">
        <v>16</v>
      </c>
      <c r="N47" s="174">
        <v>11</v>
      </c>
      <c r="O47" s="175">
        <v>5</v>
      </c>
      <c r="P47" s="116">
        <v>14</v>
      </c>
      <c r="Q47" s="116">
        <v>2</v>
      </c>
      <c r="R47" s="116">
        <v>0</v>
      </c>
      <c r="S47" s="116">
        <v>0</v>
      </c>
      <c r="T47" s="139">
        <v>16</v>
      </c>
      <c r="U47" s="193"/>
      <c r="V47" s="115">
        <v>14</v>
      </c>
      <c r="W47" s="130">
        <v>10</v>
      </c>
      <c r="X47" s="131">
        <v>5</v>
      </c>
      <c r="Y47" s="116">
        <v>11</v>
      </c>
      <c r="Z47" s="116">
        <v>3</v>
      </c>
      <c r="AA47" s="116">
        <v>1</v>
      </c>
      <c r="AB47" s="116">
        <v>0</v>
      </c>
      <c r="AC47" s="110">
        <f t="shared" si="17"/>
        <v>15</v>
      </c>
      <c r="AD47" s="193"/>
      <c r="AE47" s="115">
        <v>3</v>
      </c>
      <c r="AF47" s="130">
        <v>0</v>
      </c>
      <c r="AG47" s="131">
        <v>3</v>
      </c>
      <c r="AH47" s="116">
        <v>0</v>
      </c>
      <c r="AI47" s="116">
        <v>3</v>
      </c>
      <c r="AJ47" s="116">
        <v>0</v>
      </c>
      <c r="AK47" s="116">
        <v>0</v>
      </c>
      <c r="AL47" s="110">
        <f t="shared" si="18"/>
        <v>3</v>
      </c>
      <c r="AM47" s="193"/>
      <c r="AN47" s="115">
        <v>8</v>
      </c>
      <c r="AO47" s="130">
        <v>8</v>
      </c>
      <c r="AP47" s="131">
        <v>0</v>
      </c>
      <c r="AQ47" s="116">
        <v>8</v>
      </c>
      <c r="AR47" s="116">
        <v>0</v>
      </c>
      <c r="AS47" s="116">
        <v>0</v>
      </c>
      <c r="AT47" s="116">
        <v>0</v>
      </c>
      <c r="AU47" s="110">
        <f t="shared" si="19"/>
        <v>8</v>
      </c>
      <c r="AV47" s="193"/>
      <c r="AW47" s="111">
        <v>13</v>
      </c>
      <c r="AX47" s="130">
        <v>12</v>
      </c>
      <c r="AY47" s="131">
        <v>1</v>
      </c>
      <c r="AZ47" s="112">
        <v>13</v>
      </c>
      <c r="BA47" s="110">
        <v>0</v>
      </c>
      <c r="BB47" s="110">
        <v>0</v>
      </c>
      <c r="BC47" s="110">
        <v>0</v>
      </c>
      <c r="BD47" s="110">
        <f t="shared" si="20"/>
        <v>13</v>
      </c>
      <c r="BE47" s="193"/>
      <c r="BF47" s="111">
        <v>13</v>
      </c>
      <c r="BG47" s="130">
        <v>10</v>
      </c>
      <c r="BH47" s="131">
        <v>3</v>
      </c>
      <c r="BI47" s="112">
        <v>13</v>
      </c>
      <c r="BJ47" s="110">
        <v>0</v>
      </c>
      <c r="BK47" s="110">
        <v>0</v>
      </c>
      <c r="BL47" s="110">
        <v>0</v>
      </c>
      <c r="BM47" s="110">
        <f t="shared" si="21"/>
        <v>13</v>
      </c>
    </row>
    <row r="48" spans="2:65" s="192" customFormat="1" ht="11.25">
      <c r="B48" s="132" t="s">
        <v>61</v>
      </c>
      <c r="C48" s="133" t="s">
        <v>20</v>
      </c>
      <c r="D48" s="213">
        <v>156</v>
      </c>
      <c r="E48" s="212">
        <v>148</v>
      </c>
      <c r="F48" s="211">
        <v>12</v>
      </c>
      <c r="G48" s="210">
        <v>93</v>
      </c>
      <c r="H48" s="210">
        <v>4</v>
      </c>
      <c r="I48" s="210">
        <v>0</v>
      </c>
      <c r="J48" s="210">
        <v>63</v>
      </c>
      <c r="K48" s="209">
        <v>160</v>
      </c>
      <c r="L48" s="193"/>
      <c r="M48" s="173">
        <v>119</v>
      </c>
      <c r="N48" s="174">
        <v>102</v>
      </c>
      <c r="O48" s="175">
        <v>17</v>
      </c>
      <c r="P48" s="116">
        <v>98</v>
      </c>
      <c r="Q48" s="116">
        <v>0</v>
      </c>
      <c r="R48" s="116">
        <v>0</v>
      </c>
      <c r="S48" s="116">
        <v>21</v>
      </c>
      <c r="T48" s="139">
        <v>119</v>
      </c>
      <c r="U48" s="193"/>
      <c r="V48" s="115">
        <v>44</v>
      </c>
      <c r="W48" s="130">
        <v>47</v>
      </c>
      <c r="X48" s="131">
        <v>2</v>
      </c>
      <c r="Y48" s="116">
        <v>44</v>
      </c>
      <c r="Z48" s="116">
        <v>5</v>
      </c>
      <c r="AA48" s="116">
        <v>0</v>
      </c>
      <c r="AB48" s="116">
        <v>0</v>
      </c>
      <c r="AC48" s="110">
        <f t="shared" si="17"/>
        <v>49</v>
      </c>
      <c r="AD48" s="193"/>
      <c r="AE48" s="115">
        <v>13</v>
      </c>
      <c r="AF48" s="130">
        <v>11</v>
      </c>
      <c r="AG48" s="131">
        <v>2</v>
      </c>
      <c r="AH48" s="116">
        <v>0</v>
      </c>
      <c r="AI48" s="116">
        <v>13</v>
      </c>
      <c r="AJ48" s="116">
        <v>0</v>
      </c>
      <c r="AK48" s="116">
        <v>0</v>
      </c>
      <c r="AL48" s="110">
        <f t="shared" si="18"/>
        <v>13</v>
      </c>
      <c r="AM48" s="193"/>
      <c r="AN48" s="115">
        <v>60</v>
      </c>
      <c r="AO48" s="130">
        <v>67</v>
      </c>
      <c r="AP48" s="131">
        <v>1</v>
      </c>
      <c r="AQ48" s="116">
        <v>60</v>
      </c>
      <c r="AR48" s="116">
        <v>8</v>
      </c>
      <c r="AS48" s="116">
        <v>0</v>
      </c>
      <c r="AT48" s="116">
        <v>0</v>
      </c>
      <c r="AU48" s="110">
        <f t="shared" si="19"/>
        <v>68</v>
      </c>
      <c r="AV48" s="193"/>
      <c r="AW48" s="111">
        <v>52</v>
      </c>
      <c r="AX48" s="130">
        <v>59</v>
      </c>
      <c r="AY48" s="131">
        <v>0</v>
      </c>
      <c r="AZ48" s="112">
        <v>52</v>
      </c>
      <c r="BA48" s="110">
        <v>7</v>
      </c>
      <c r="BB48" s="110">
        <v>0</v>
      </c>
      <c r="BC48" s="110">
        <v>0</v>
      </c>
      <c r="BD48" s="110">
        <f t="shared" si="20"/>
        <v>59</v>
      </c>
      <c r="BE48" s="193"/>
      <c r="BF48" s="111">
        <v>59</v>
      </c>
      <c r="BG48" s="130">
        <v>64</v>
      </c>
      <c r="BH48" s="131">
        <v>1</v>
      </c>
      <c r="BI48" s="112">
        <v>59</v>
      </c>
      <c r="BJ48" s="110">
        <v>6</v>
      </c>
      <c r="BK48" s="110">
        <v>0</v>
      </c>
      <c r="BL48" s="110">
        <v>0</v>
      </c>
      <c r="BM48" s="110">
        <f t="shared" si="21"/>
        <v>65</v>
      </c>
    </row>
    <row r="49" spans="2:65" s="192" customFormat="1" ht="11.25">
      <c r="B49" s="132" t="s">
        <v>62</v>
      </c>
      <c r="C49" s="133" t="s">
        <v>20</v>
      </c>
      <c r="D49" s="213">
        <v>109</v>
      </c>
      <c r="E49" s="212">
        <v>82</v>
      </c>
      <c r="F49" s="211">
        <v>28</v>
      </c>
      <c r="G49" s="210">
        <v>105</v>
      </c>
      <c r="H49" s="210">
        <v>5</v>
      </c>
      <c r="I49" s="210">
        <v>0</v>
      </c>
      <c r="J49" s="210">
        <v>0</v>
      </c>
      <c r="K49" s="209">
        <v>110</v>
      </c>
      <c r="L49" s="193"/>
      <c r="M49" s="173">
        <v>93</v>
      </c>
      <c r="N49" s="174">
        <v>72</v>
      </c>
      <c r="O49" s="175">
        <v>21</v>
      </c>
      <c r="P49" s="116">
        <v>86</v>
      </c>
      <c r="Q49" s="116">
        <v>7</v>
      </c>
      <c r="R49" s="116">
        <v>0</v>
      </c>
      <c r="S49" s="116">
        <v>0</v>
      </c>
      <c r="T49" s="139">
        <v>93</v>
      </c>
      <c r="U49" s="193"/>
      <c r="V49" s="115">
        <v>69</v>
      </c>
      <c r="W49" s="130">
        <v>52</v>
      </c>
      <c r="X49" s="131">
        <v>18</v>
      </c>
      <c r="Y49" s="116">
        <v>65</v>
      </c>
      <c r="Z49" s="116">
        <v>4</v>
      </c>
      <c r="AA49" s="116">
        <v>1</v>
      </c>
      <c r="AB49" s="116">
        <v>0</v>
      </c>
      <c r="AC49" s="110">
        <f t="shared" si="17"/>
        <v>70</v>
      </c>
      <c r="AD49" s="193"/>
      <c r="AE49" s="115">
        <v>4</v>
      </c>
      <c r="AF49" s="130">
        <v>3</v>
      </c>
      <c r="AG49" s="131">
        <v>1</v>
      </c>
      <c r="AH49" s="116">
        <v>0</v>
      </c>
      <c r="AI49" s="116">
        <v>4</v>
      </c>
      <c r="AJ49" s="116">
        <v>0</v>
      </c>
      <c r="AK49" s="116">
        <v>0</v>
      </c>
      <c r="AL49" s="110">
        <f t="shared" si="18"/>
        <v>4</v>
      </c>
      <c r="AM49" s="193"/>
      <c r="AN49" s="115">
        <v>39</v>
      </c>
      <c r="AO49" s="130">
        <v>23</v>
      </c>
      <c r="AP49" s="131">
        <v>16</v>
      </c>
      <c r="AQ49" s="116">
        <v>39</v>
      </c>
      <c r="AR49" s="116">
        <v>0</v>
      </c>
      <c r="AS49" s="116">
        <v>0</v>
      </c>
      <c r="AT49" s="116">
        <v>0</v>
      </c>
      <c r="AU49" s="110">
        <f t="shared" si="19"/>
        <v>39</v>
      </c>
      <c r="AV49" s="193"/>
      <c r="AW49" s="111">
        <v>43</v>
      </c>
      <c r="AX49" s="130">
        <v>27</v>
      </c>
      <c r="AY49" s="131">
        <v>16</v>
      </c>
      <c r="AZ49" s="112">
        <v>43</v>
      </c>
      <c r="BA49" s="110">
        <v>0</v>
      </c>
      <c r="BB49" s="110">
        <v>0</v>
      </c>
      <c r="BC49" s="110">
        <v>0</v>
      </c>
      <c r="BD49" s="110">
        <f t="shared" si="20"/>
        <v>43</v>
      </c>
      <c r="BE49" s="193"/>
      <c r="BF49" s="111">
        <v>22</v>
      </c>
      <c r="BG49" s="130">
        <v>13</v>
      </c>
      <c r="BH49" s="131">
        <v>9</v>
      </c>
      <c r="BI49" s="112">
        <v>22</v>
      </c>
      <c r="BJ49" s="110">
        <v>0</v>
      </c>
      <c r="BK49" s="110">
        <v>0</v>
      </c>
      <c r="BL49" s="110">
        <v>0</v>
      </c>
      <c r="BM49" s="110">
        <f t="shared" si="21"/>
        <v>22</v>
      </c>
    </row>
    <row r="50" spans="2:65" s="192" customFormat="1" ht="11.25">
      <c r="B50" s="116" t="s">
        <v>63</v>
      </c>
      <c r="C50" s="134" t="s">
        <v>18</v>
      </c>
      <c r="D50" s="213">
        <v>159</v>
      </c>
      <c r="E50" s="212">
        <v>120</v>
      </c>
      <c r="F50" s="211">
        <v>42</v>
      </c>
      <c r="G50" s="210">
        <v>142</v>
      </c>
      <c r="H50" s="210">
        <v>3</v>
      </c>
      <c r="I50" s="210">
        <v>0</v>
      </c>
      <c r="J50" s="210">
        <v>17</v>
      </c>
      <c r="K50" s="209">
        <v>162</v>
      </c>
      <c r="L50" s="193"/>
      <c r="M50" s="173">
        <v>165</v>
      </c>
      <c r="N50" s="174">
        <v>134</v>
      </c>
      <c r="O50" s="175">
        <v>46</v>
      </c>
      <c r="P50" s="116">
        <v>165</v>
      </c>
      <c r="Q50" s="116">
        <v>15</v>
      </c>
      <c r="R50" s="116">
        <v>0</v>
      </c>
      <c r="S50" s="116">
        <v>0</v>
      </c>
      <c r="T50" s="139">
        <v>180</v>
      </c>
      <c r="U50" s="193"/>
      <c r="V50" s="115">
        <v>140</v>
      </c>
      <c r="W50" s="130">
        <v>109</v>
      </c>
      <c r="X50" s="131">
        <v>39</v>
      </c>
      <c r="Y50" s="116">
        <v>140</v>
      </c>
      <c r="Z50" s="116">
        <v>8</v>
      </c>
      <c r="AA50" s="116">
        <v>0</v>
      </c>
      <c r="AB50" s="116">
        <v>0</v>
      </c>
      <c r="AC50" s="110">
        <f t="shared" si="17"/>
        <v>148</v>
      </c>
      <c r="AD50" s="193"/>
      <c r="AE50" s="115">
        <v>39</v>
      </c>
      <c r="AF50" s="130">
        <v>34</v>
      </c>
      <c r="AG50" s="131">
        <v>10</v>
      </c>
      <c r="AH50" s="116">
        <v>39</v>
      </c>
      <c r="AI50" s="116">
        <v>5</v>
      </c>
      <c r="AJ50" s="116">
        <v>0</v>
      </c>
      <c r="AK50" s="116">
        <v>0</v>
      </c>
      <c r="AL50" s="110">
        <f t="shared" si="18"/>
        <v>44</v>
      </c>
      <c r="AM50" s="193"/>
      <c r="AN50" s="115">
        <v>145</v>
      </c>
      <c r="AO50" s="130">
        <v>116</v>
      </c>
      <c r="AP50" s="131">
        <v>43</v>
      </c>
      <c r="AQ50" s="116">
        <v>145</v>
      </c>
      <c r="AR50" s="116">
        <v>13</v>
      </c>
      <c r="AS50" s="116">
        <v>1</v>
      </c>
      <c r="AT50" s="116">
        <v>0</v>
      </c>
      <c r="AU50" s="110">
        <f t="shared" si="19"/>
        <v>159</v>
      </c>
      <c r="AV50" s="193"/>
      <c r="AW50" s="111">
        <v>219</v>
      </c>
      <c r="AX50" s="130">
        <v>170</v>
      </c>
      <c r="AY50" s="131">
        <v>64</v>
      </c>
      <c r="AZ50" s="112">
        <v>219</v>
      </c>
      <c r="BA50" s="110">
        <v>13</v>
      </c>
      <c r="BB50" s="110">
        <v>2</v>
      </c>
      <c r="BC50" s="110">
        <v>0</v>
      </c>
      <c r="BD50" s="110">
        <f t="shared" si="20"/>
        <v>234</v>
      </c>
      <c r="BE50" s="193"/>
      <c r="BF50" s="111">
        <v>183</v>
      </c>
      <c r="BG50" s="130">
        <v>133</v>
      </c>
      <c r="BH50" s="131">
        <v>56</v>
      </c>
      <c r="BI50" s="112">
        <v>183</v>
      </c>
      <c r="BJ50" s="110">
        <v>3</v>
      </c>
      <c r="BK50" s="110">
        <v>3</v>
      </c>
      <c r="BL50" s="110">
        <v>0</v>
      </c>
      <c r="BM50" s="110">
        <f t="shared" si="21"/>
        <v>189</v>
      </c>
    </row>
    <row r="51" spans="2:65" s="192" customFormat="1" ht="11.25">
      <c r="B51" s="132" t="s">
        <v>64</v>
      </c>
      <c r="C51" s="133" t="s">
        <v>20</v>
      </c>
      <c r="D51" s="213">
        <v>218</v>
      </c>
      <c r="E51" s="212">
        <v>189</v>
      </c>
      <c r="F51" s="211">
        <v>29</v>
      </c>
      <c r="G51" s="210">
        <v>217</v>
      </c>
      <c r="H51" s="210">
        <v>1</v>
      </c>
      <c r="I51" s="210">
        <v>0</v>
      </c>
      <c r="J51" s="210">
        <v>0</v>
      </c>
      <c r="K51" s="209">
        <v>218</v>
      </c>
      <c r="L51" s="193"/>
      <c r="M51" s="173">
        <v>179</v>
      </c>
      <c r="N51" s="174">
        <v>158</v>
      </c>
      <c r="O51" s="175">
        <v>21</v>
      </c>
      <c r="P51" s="116">
        <v>175</v>
      </c>
      <c r="Q51" s="116">
        <v>4</v>
      </c>
      <c r="R51" s="116">
        <v>0</v>
      </c>
      <c r="S51" s="116">
        <v>0</v>
      </c>
      <c r="T51" s="139">
        <v>179</v>
      </c>
      <c r="U51" s="193"/>
      <c r="V51" s="115">
        <v>202</v>
      </c>
      <c r="W51" s="130">
        <v>187</v>
      </c>
      <c r="X51" s="131">
        <v>15</v>
      </c>
      <c r="Y51" s="116">
        <v>200</v>
      </c>
      <c r="Z51" s="116">
        <v>2</v>
      </c>
      <c r="AA51" s="116">
        <v>0</v>
      </c>
      <c r="AB51" s="116">
        <v>0</v>
      </c>
      <c r="AC51" s="110">
        <f t="shared" si="17"/>
        <v>202</v>
      </c>
      <c r="AD51" s="193"/>
      <c r="AE51" s="115">
        <v>3</v>
      </c>
      <c r="AF51" s="130">
        <v>2</v>
      </c>
      <c r="AG51" s="131">
        <v>1</v>
      </c>
      <c r="AH51" s="116">
        <v>0</v>
      </c>
      <c r="AI51" s="116">
        <v>3</v>
      </c>
      <c r="AJ51" s="116">
        <v>0</v>
      </c>
      <c r="AK51" s="116">
        <v>0</v>
      </c>
      <c r="AL51" s="110">
        <f t="shared" si="18"/>
        <v>3</v>
      </c>
      <c r="AM51" s="193"/>
      <c r="AN51" s="115">
        <v>221</v>
      </c>
      <c r="AO51" s="130">
        <v>200</v>
      </c>
      <c r="AP51" s="131">
        <v>21</v>
      </c>
      <c r="AQ51" s="116">
        <v>221</v>
      </c>
      <c r="AR51" s="116">
        <v>0</v>
      </c>
      <c r="AS51" s="116">
        <v>0</v>
      </c>
      <c r="AT51" s="116">
        <v>0</v>
      </c>
      <c r="AU51" s="110">
        <f t="shared" si="19"/>
        <v>221</v>
      </c>
      <c r="AV51" s="193"/>
      <c r="AW51" s="111">
        <v>169</v>
      </c>
      <c r="AX51" s="130">
        <v>152</v>
      </c>
      <c r="AY51" s="131">
        <v>17</v>
      </c>
      <c r="AZ51" s="112">
        <v>169</v>
      </c>
      <c r="BA51" s="110">
        <v>0</v>
      </c>
      <c r="BB51" s="110">
        <v>0</v>
      </c>
      <c r="BC51" s="110">
        <v>0</v>
      </c>
      <c r="BD51" s="110">
        <f t="shared" si="20"/>
        <v>169</v>
      </c>
      <c r="BE51" s="193"/>
      <c r="BF51" s="111">
        <v>190</v>
      </c>
      <c r="BG51" s="130">
        <v>161</v>
      </c>
      <c r="BH51" s="131">
        <v>30</v>
      </c>
      <c r="BI51" s="112">
        <v>190</v>
      </c>
      <c r="BJ51" s="110">
        <v>0</v>
      </c>
      <c r="BK51" s="110">
        <v>1</v>
      </c>
      <c r="BL51" s="110">
        <v>0</v>
      </c>
      <c r="BM51" s="110">
        <f t="shared" si="21"/>
        <v>191</v>
      </c>
    </row>
    <row r="52" spans="2:65" s="192" customFormat="1" ht="11.25">
      <c r="B52" s="181" t="s">
        <v>65</v>
      </c>
      <c r="C52" s="169" t="s">
        <v>38</v>
      </c>
      <c r="D52" s="213">
        <v>54</v>
      </c>
      <c r="E52" s="212">
        <v>51</v>
      </c>
      <c r="F52" s="211">
        <v>3</v>
      </c>
      <c r="G52" s="210">
        <v>0</v>
      </c>
      <c r="H52" s="210">
        <v>0</v>
      </c>
      <c r="I52" s="210">
        <v>0</v>
      </c>
      <c r="J52" s="210">
        <v>54</v>
      </c>
      <c r="K52" s="209">
        <v>54</v>
      </c>
      <c r="L52" s="193"/>
      <c r="M52" s="113"/>
      <c r="N52" s="118"/>
      <c r="O52" s="119"/>
      <c r="P52" s="113"/>
      <c r="Q52" s="113"/>
      <c r="R52" s="113"/>
      <c r="S52" s="113"/>
      <c r="T52" s="110">
        <f>+P52+Q52+R52+S52</f>
        <v>0</v>
      </c>
      <c r="U52" s="193"/>
      <c r="V52" s="113"/>
      <c r="W52" s="118"/>
      <c r="X52" s="119"/>
      <c r="Y52" s="113"/>
      <c r="Z52" s="113"/>
      <c r="AA52" s="113"/>
      <c r="AB52" s="113"/>
      <c r="AC52" s="110">
        <f t="shared" ref="AC52:AC54" si="22">+Y52+Z52+AA52+AB52</f>
        <v>0</v>
      </c>
      <c r="AD52" s="193"/>
      <c r="AE52" s="113"/>
      <c r="AF52" s="118"/>
      <c r="AG52" s="119"/>
      <c r="AH52" s="113"/>
      <c r="AI52" s="113"/>
      <c r="AJ52" s="113"/>
      <c r="AK52" s="113"/>
      <c r="AL52" s="110">
        <f t="shared" ref="AL52:AL54" si="23">+AH52+AI52+AJ52+AK52</f>
        <v>0</v>
      </c>
      <c r="AM52" s="193"/>
      <c r="AN52" s="113"/>
      <c r="AO52" s="118"/>
      <c r="AP52" s="119"/>
      <c r="AQ52" s="113"/>
      <c r="AR52" s="113"/>
      <c r="AS52" s="113"/>
      <c r="AT52" s="113"/>
      <c r="AU52" s="110">
        <f t="shared" ref="AU52:AU54" si="24">+AQ52+AR52+AS52+AT52</f>
        <v>0</v>
      </c>
      <c r="AV52" s="193"/>
      <c r="AW52" s="113"/>
      <c r="AX52" s="118"/>
      <c r="AY52" s="119"/>
      <c r="AZ52" s="113"/>
      <c r="BA52" s="113"/>
      <c r="BB52" s="113"/>
      <c r="BC52" s="113"/>
      <c r="BD52" s="110">
        <f t="shared" ref="BD52" si="25">+AZ52+BA52+BB52+BC52</f>
        <v>0</v>
      </c>
      <c r="BE52" s="193"/>
      <c r="BF52" s="113"/>
      <c r="BG52" s="118"/>
      <c r="BH52" s="119"/>
      <c r="BI52" s="113"/>
      <c r="BJ52" s="113"/>
      <c r="BK52" s="113"/>
      <c r="BL52" s="113"/>
      <c r="BM52" s="110">
        <f t="shared" ref="BM52" si="26">+BI52+BJ52+BK52+BL52</f>
        <v>0</v>
      </c>
    </row>
    <row r="53" spans="2:65" s="192" customFormat="1" ht="11.25">
      <c r="B53" s="132" t="s">
        <v>66</v>
      </c>
      <c r="C53" s="169" t="s">
        <v>38</v>
      </c>
      <c r="D53" s="213">
        <v>63</v>
      </c>
      <c r="E53" s="212">
        <v>52</v>
      </c>
      <c r="F53" s="211">
        <v>11</v>
      </c>
      <c r="G53" s="210">
        <v>0</v>
      </c>
      <c r="H53" s="210">
        <v>0</v>
      </c>
      <c r="I53" s="210">
        <v>0</v>
      </c>
      <c r="J53" s="210">
        <v>63</v>
      </c>
      <c r="K53" s="209">
        <v>63</v>
      </c>
      <c r="L53" s="193"/>
      <c r="M53" s="113"/>
      <c r="N53" s="118"/>
      <c r="O53" s="119"/>
      <c r="P53" s="113"/>
      <c r="Q53" s="113"/>
      <c r="R53" s="113"/>
      <c r="S53" s="113"/>
      <c r="T53" s="110">
        <f>+P53+Q53+R53+S53</f>
        <v>0</v>
      </c>
      <c r="U53" s="193"/>
      <c r="V53" s="113"/>
      <c r="W53" s="118"/>
      <c r="X53" s="119"/>
      <c r="Y53" s="113"/>
      <c r="Z53" s="113"/>
      <c r="AA53" s="113"/>
      <c r="AB53" s="113"/>
      <c r="AC53" s="110">
        <f t="shared" si="22"/>
        <v>0</v>
      </c>
      <c r="AD53" s="193"/>
      <c r="AE53" s="113"/>
      <c r="AF53" s="118"/>
      <c r="AG53" s="119"/>
      <c r="AH53" s="113"/>
      <c r="AI53" s="113"/>
      <c r="AJ53" s="113"/>
      <c r="AK53" s="113"/>
      <c r="AL53" s="110">
        <f t="shared" si="23"/>
        <v>0</v>
      </c>
      <c r="AM53" s="193"/>
      <c r="AN53" s="113"/>
      <c r="AO53" s="118"/>
      <c r="AP53" s="119"/>
      <c r="AQ53" s="113"/>
      <c r="AR53" s="113"/>
      <c r="AS53" s="113"/>
      <c r="AT53" s="113"/>
      <c r="AU53" s="110">
        <f t="shared" si="24"/>
        <v>0</v>
      </c>
      <c r="AV53" s="193"/>
      <c r="AW53" s="113"/>
      <c r="AX53" s="118"/>
      <c r="AY53" s="119"/>
      <c r="AZ53" s="113"/>
      <c r="BA53" s="113"/>
      <c r="BB53" s="113"/>
      <c r="BC53" s="113"/>
      <c r="BD53" s="110">
        <f t="shared" ref="BD53:BD54" si="27">+AZ53+BA53+BB53+BC53</f>
        <v>0</v>
      </c>
      <c r="BE53" s="193"/>
      <c r="BF53" s="113"/>
      <c r="BG53" s="118"/>
      <c r="BH53" s="119"/>
      <c r="BI53" s="113"/>
      <c r="BJ53" s="113"/>
      <c r="BK53" s="113"/>
      <c r="BL53" s="113"/>
      <c r="BM53" s="110">
        <f t="shared" ref="BM53:BM55" si="28">+BI53+BJ53+BK53+BL53</f>
        <v>0</v>
      </c>
    </row>
    <row r="54" spans="2:65" s="192" customFormat="1" ht="11.25">
      <c r="B54" s="176" t="s">
        <v>67</v>
      </c>
      <c r="C54" s="169" t="s">
        <v>38</v>
      </c>
      <c r="D54" s="213">
        <v>0</v>
      </c>
      <c r="E54" s="212">
        <v>0</v>
      </c>
      <c r="F54" s="211">
        <v>0</v>
      </c>
      <c r="G54" s="210">
        <v>0</v>
      </c>
      <c r="H54" s="210">
        <v>0</v>
      </c>
      <c r="I54" s="210">
        <v>0</v>
      </c>
      <c r="J54" s="210">
        <v>0</v>
      </c>
      <c r="K54" s="209">
        <v>0</v>
      </c>
      <c r="L54" s="193"/>
      <c r="M54" s="113"/>
      <c r="N54" s="118"/>
      <c r="O54" s="119"/>
      <c r="P54" s="113"/>
      <c r="Q54" s="113"/>
      <c r="R54" s="113"/>
      <c r="S54" s="113"/>
      <c r="T54" s="110">
        <f>+P54+Q54+R54+S54</f>
        <v>0</v>
      </c>
      <c r="U54" s="193"/>
      <c r="V54" s="113"/>
      <c r="W54" s="118"/>
      <c r="X54" s="119"/>
      <c r="Y54" s="113"/>
      <c r="Z54" s="113"/>
      <c r="AA54" s="113"/>
      <c r="AB54" s="113"/>
      <c r="AC54" s="110">
        <f t="shared" si="22"/>
        <v>0</v>
      </c>
      <c r="AD54" s="193"/>
      <c r="AE54" s="113"/>
      <c r="AF54" s="118"/>
      <c r="AG54" s="119"/>
      <c r="AH54" s="113"/>
      <c r="AI54" s="113"/>
      <c r="AJ54" s="113"/>
      <c r="AK54" s="113"/>
      <c r="AL54" s="110">
        <f t="shared" si="23"/>
        <v>0</v>
      </c>
      <c r="AM54" s="193"/>
      <c r="AN54" s="113"/>
      <c r="AO54" s="118"/>
      <c r="AP54" s="119"/>
      <c r="AQ54" s="113"/>
      <c r="AR54" s="113"/>
      <c r="AS54" s="113"/>
      <c r="AT54" s="113"/>
      <c r="AU54" s="110">
        <f t="shared" si="24"/>
        <v>0</v>
      </c>
      <c r="AV54" s="193"/>
      <c r="AW54" s="113"/>
      <c r="AX54" s="118"/>
      <c r="AY54" s="119"/>
      <c r="AZ54" s="113"/>
      <c r="BA54" s="113"/>
      <c r="BB54" s="113"/>
      <c r="BC54" s="113"/>
      <c r="BD54" s="110">
        <f t="shared" si="27"/>
        <v>0</v>
      </c>
      <c r="BE54" s="193"/>
      <c r="BF54" s="113"/>
      <c r="BG54" s="118"/>
      <c r="BH54" s="119"/>
      <c r="BI54" s="113"/>
      <c r="BJ54" s="113"/>
      <c r="BK54" s="113"/>
      <c r="BL54" s="113"/>
      <c r="BM54" s="110">
        <f t="shared" si="28"/>
        <v>0</v>
      </c>
    </row>
    <row r="55" spans="2:65" s="192" customFormat="1" ht="11.25">
      <c r="B55" s="132" t="s">
        <v>68</v>
      </c>
      <c r="C55" s="169"/>
      <c r="D55" s="113"/>
      <c r="E55" s="118"/>
      <c r="F55" s="119"/>
      <c r="G55" s="113"/>
      <c r="H55" s="113"/>
      <c r="I55" s="113"/>
      <c r="J55" s="113"/>
      <c r="K55" s="110">
        <v>0</v>
      </c>
      <c r="L55" s="193"/>
      <c r="M55" s="173">
        <v>8</v>
      </c>
      <c r="N55" s="174">
        <v>6</v>
      </c>
      <c r="O55" s="175">
        <v>2</v>
      </c>
      <c r="P55" s="116">
        <v>8</v>
      </c>
      <c r="Q55" s="116">
        <v>0</v>
      </c>
      <c r="R55" s="116">
        <v>0</v>
      </c>
      <c r="S55" s="116">
        <v>0</v>
      </c>
      <c r="T55" s="139">
        <v>8</v>
      </c>
      <c r="U55" s="193"/>
      <c r="V55" s="115">
        <v>13</v>
      </c>
      <c r="W55" s="130">
        <v>7</v>
      </c>
      <c r="X55" s="131">
        <v>6</v>
      </c>
      <c r="Y55" s="116">
        <v>13</v>
      </c>
      <c r="Z55" s="116">
        <v>0</v>
      </c>
      <c r="AA55" s="116">
        <v>0</v>
      </c>
      <c r="AB55" s="116">
        <v>0</v>
      </c>
      <c r="AC55" s="110">
        <f>SUM(Y55:AB55)</f>
        <v>13</v>
      </c>
      <c r="AD55" s="193"/>
      <c r="AE55" s="115">
        <v>2</v>
      </c>
      <c r="AF55" s="130">
        <v>0</v>
      </c>
      <c r="AG55" s="131">
        <v>2</v>
      </c>
      <c r="AH55" s="116">
        <v>0</v>
      </c>
      <c r="AI55" s="116">
        <v>2</v>
      </c>
      <c r="AJ55" s="116">
        <v>0</v>
      </c>
      <c r="AK55" s="116">
        <v>0</v>
      </c>
      <c r="AL55" s="110">
        <f>SUM(AH55:AK55)</f>
        <v>2</v>
      </c>
      <c r="AM55" s="193"/>
      <c r="AN55" s="115">
        <v>28</v>
      </c>
      <c r="AO55" s="130">
        <v>19</v>
      </c>
      <c r="AP55" s="131">
        <v>14</v>
      </c>
      <c r="AQ55" s="116">
        <v>28</v>
      </c>
      <c r="AR55" s="116">
        <v>5</v>
      </c>
      <c r="AS55" s="116">
        <v>0</v>
      </c>
      <c r="AT55" s="116">
        <v>0</v>
      </c>
      <c r="AU55" s="110">
        <f>SUM(AQ55:AT55)</f>
        <v>33</v>
      </c>
      <c r="AV55" s="193"/>
      <c r="AW55" s="111">
        <v>22</v>
      </c>
      <c r="AX55" s="130">
        <v>19</v>
      </c>
      <c r="AY55" s="131">
        <v>7</v>
      </c>
      <c r="AZ55" s="112">
        <v>22</v>
      </c>
      <c r="BA55" s="110">
        <v>4</v>
      </c>
      <c r="BB55" s="110">
        <v>0</v>
      </c>
      <c r="BC55" s="110">
        <v>0</v>
      </c>
      <c r="BD55" s="110">
        <f t="shared" ref="BD55" si="29">SUM(AZ55:BC55)</f>
        <v>26</v>
      </c>
      <c r="BE55" s="193"/>
      <c r="BF55" s="111">
        <v>44</v>
      </c>
      <c r="BG55" s="130">
        <v>33</v>
      </c>
      <c r="BH55" s="131">
        <v>12</v>
      </c>
      <c r="BI55" s="112">
        <v>44</v>
      </c>
      <c r="BJ55" s="110">
        <v>1</v>
      </c>
      <c r="BK55" s="110">
        <v>0</v>
      </c>
      <c r="BL55" s="110">
        <v>0</v>
      </c>
      <c r="BM55" s="110">
        <f t="shared" si="28"/>
        <v>45</v>
      </c>
    </row>
    <row r="56" spans="2:65" s="192" customFormat="1" ht="11.25">
      <c r="B56" s="110" t="s">
        <v>69</v>
      </c>
      <c r="C56" s="134" t="s">
        <v>18</v>
      </c>
      <c r="D56" s="214">
        <v>27</v>
      </c>
      <c r="E56" s="215">
        <v>17</v>
      </c>
      <c r="F56" s="216">
        <v>10</v>
      </c>
      <c r="G56" s="217">
        <v>1</v>
      </c>
      <c r="H56" s="217">
        <v>2</v>
      </c>
      <c r="I56" s="217">
        <v>24</v>
      </c>
      <c r="J56" s="217">
        <v>0</v>
      </c>
      <c r="K56" s="218">
        <v>27</v>
      </c>
      <c r="L56" s="193"/>
      <c r="M56" s="138">
        <f>+N56+O56</f>
        <v>108</v>
      </c>
      <c r="N56" s="136">
        <f>15+73+1</f>
        <v>89</v>
      </c>
      <c r="O56" s="137">
        <f>2+10+1+6</f>
        <v>19</v>
      </c>
      <c r="P56" s="112">
        <f>1+1</f>
        <v>2</v>
      </c>
      <c r="Q56" s="110">
        <v>2</v>
      </c>
      <c r="R56" s="110">
        <v>25</v>
      </c>
      <c r="S56" s="110">
        <f>6+73</f>
        <v>79</v>
      </c>
      <c r="T56" s="139">
        <f>SUM(P56:S56)</f>
        <v>108</v>
      </c>
      <c r="U56" s="193"/>
      <c r="V56" s="113"/>
      <c r="W56" s="118"/>
      <c r="X56" s="119"/>
      <c r="Y56" s="113"/>
      <c r="Z56" s="113"/>
      <c r="AA56" s="113"/>
      <c r="AB56" s="113"/>
      <c r="AC56" s="110">
        <f>+Y56+Z56+AA56+AB56</f>
        <v>0</v>
      </c>
      <c r="AD56" s="193"/>
      <c r="AE56" s="113"/>
      <c r="AF56" s="118"/>
      <c r="AG56" s="119"/>
      <c r="AH56" s="113"/>
      <c r="AI56" s="113"/>
      <c r="AJ56" s="113"/>
      <c r="AK56" s="113"/>
      <c r="AL56" s="110">
        <f>+AH56+AI56+AJ56+AK56</f>
        <v>0</v>
      </c>
      <c r="AM56" s="193"/>
      <c r="AN56" s="113"/>
      <c r="AO56" s="118"/>
      <c r="AP56" s="119"/>
      <c r="AQ56" s="113"/>
      <c r="AR56" s="113"/>
      <c r="AS56" s="113"/>
      <c r="AT56" s="113"/>
      <c r="AU56" s="110">
        <f>+AQ56+AR56+AS56+AT56</f>
        <v>0</v>
      </c>
      <c r="AV56" s="193"/>
      <c r="AW56" s="113"/>
      <c r="AX56" s="118"/>
      <c r="AY56" s="119"/>
      <c r="AZ56" s="113"/>
      <c r="BA56" s="113"/>
      <c r="BB56" s="113"/>
      <c r="BC56" s="113"/>
      <c r="BD56" s="110">
        <f>+AZ56+BA56+BB56+BC56</f>
        <v>0</v>
      </c>
      <c r="BE56" s="193"/>
      <c r="BF56" s="113"/>
      <c r="BG56" s="118"/>
      <c r="BH56" s="119"/>
      <c r="BI56" s="113"/>
      <c r="BJ56" s="113"/>
      <c r="BK56" s="113"/>
      <c r="BL56" s="113"/>
      <c r="BM56" s="110">
        <f>+BI56+BJ56+BK56+BL56</f>
        <v>0</v>
      </c>
    </row>
    <row r="57" spans="2:65" s="192" customFormat="1" ht="11.25">
      <c r="D57" s="201"/>
      <c r="E57" s="201"/>
      <c r="F57" s="201"/>
      <c r="G57" s="200"/>
      <c r="L57" s="193"/>
      <c r="M57" s="201"/>
      <c r="N57" s="201"/>
      <c r="O57" s="201"/>
      <c r="P57" s="200"/>
      <c r="U57" s="193"/>
      <c r="V57" s="201"/>
      <c r="W57" s="201"/>
      <c r="X57" s="201"/>
      <c r="Y57" s="200"/>
      <c r="AD57" s="193"/>
      <c r="AE57" s="201"/>
      <c r="AF57" s="201"/>
      <c r="AG57" s="201"/>
      <c r="AH57" s="200"/>
      <c r="AM57" s="193"/>
      <c r="AN57" s="201"/>
      <c r="AO57" s="201"/>
      <c r="AP57" s="201"/>
      <c r="AQ57" s="200"/>
      <c r="AV57" s="193"/>
      <c r="AW57" s="201"/>
      <c r="AX57" s="201"/>
      <c r="AY57" s="201"/>
      <c r="AZ57" s="200"/>
      <c r="BE57" s="193"/>
      <c r="BF57" s="201"/>
      <c r="BG57" s="201"/>
      <c r="BH57" s="201"/>
      <c r="BI57" s="200"/>
    </row>
    <row r="58" spans="2:65" s="199" customFormat="1" ht="11.25">
      <c r="B58" s="120" t="s">
        <v>70</v>
      </c>
      <c r="C58" s="133" t="s">
        <v>20</v>
      </c>
      <c r="D58" s="121">
        <f t="shared" ref="D58:J58" si="30">SUM(D45:D57)</f>
        <v>1168</v>
      </c>
      <c r="E58" s="122">
        <f t="shared" si="30"/>
        <v>973</v>
      </c>
      <c r="F58" s="122">
        <f t="shared" si="30"/>
        <v>217</v>
      </c>
      <c r="G58" s="122">
        <f t="shared" si="30"/>
        <v>867</v>
      </c>
      <c r="H58" s="122">
        <f t="shared" si="30"/>
        <v>33</v>
      </c>
      <c r="I58" s="122">
        <f t="shared" si="30"/>
        <v>25</v>
      </c>
      <c r="J58" s="122">
        <f t="shared" si="30"/>
        <v>265</v>
      </c>
      <c r="K58" s="122">
        <f>SUM(K45:K56)</f>
        <v>1190</v>
      </c>
      <c r="L58" s="193"/>
      <c r="M58" s="121">
        <f t="shared" ref="M58:T58" si="31">SUM(M45:M57)</f>
        <v>1116</v>
      </c>
      <c r="N58" s="122">
        <f t="shared" si="31"/>
        <v>923</v>
      </c>
      <c r="O58" s="122">
        <f t="shared" si="31"/>
        <v>215</v>
      </c>
      <c r="P58" s="122">
        <f t="shared" si="31"/>
        <v>829</v>
      </c>
      <c r="Q58" s="122">
        <f t="shared" si="31"/>
        <v>37</v>
      </c>
      <c r="R58" s="122">
        <f t="shared" si="31"/>
        <v>27</v>
      </c>
      <c r="S58" s="122">
        <f t="shared" si="31"/>
        <v>245</v>
      </c>
      <c r="T58" s="122">
        <f t="shared" si="31"/>
        <v>1138</v>
      </c>
      <c r="U58" s="185"/>
      <c r="V58" s="121">
        <f t="shared" ref="V58:AC58" si="32">SUM(V45:V57)</f>
        <v>718</v>
      </c>
      <c r="W58" s="123">
        <f t="shared" si="32"/>
        <v>606</v>
      </c>
      <c r="X58" s="123">
        <f t="shared" si="32"/>
        <v>142</v>
      </c>
      <c r="Y58" s="122">
        <f t="shared" si="32"/>
        <v>693</v>
      </c>
      <c r="Z58" s="122">
        <f t="shared" si="32"/>
        <v>31</v>
      </c>
      <c r="AA58" s="122">
        <f t="shared" si="32"/>
        <v>11</v>
      </c>
      <c r="AB58" s="122">
        <f t="shared" si="32"/>
        <v>13</v>
      </c>
      <c r="AC58" s="122">
        <f t="shared" si="32"/>
        <v>748</v>
      </c>
      <c r="AD58" s="193"/>
      <c r="AE58" s="121">
        <f t="shared" ref="AE58:AL58" si="33">SUM(AE45:AE57)</f>
        <v>67</v>
      </c>
      <c r="AF58" s="123">
        <f t="shared" si="33"/>
        <v>53</v>
      </c>
      <c r="AG58" s="123">
        <f t="shared" si="33"/>
        <v>20</v>
      </c>
      <c r="AH58" s="122">
        <f t="shared" si="33"/>
        <v>41</v>
      </c>
      <c r="AI58" s="122">
        <f t="shared" si="33"/>
        <v>32</v>
      </c>
      <c r="AJ58" s="122">
        <f t="shared" si="33"/>
        <v>0</v>
      </c>
      <c r="AK58" s="122">
        <f t="shared" si="33"/>
        <v>0</v>
      </c>
      <c r="AL58" s="122">
        <f t="shared" si="33"/>
        <v>73</v>
      </c>
      <c r="AM58" s="193"/>
      <c r="AN58" s="121">
        <f t="shared" ref="AN58:AU58" si="34">SUM(AN45:AN57)</f>
        <v>580</v>
      </c>
      <c r="AO58" s="123">
        <f t="shared" si="34"/>
        <v>501</v>
      </c>
      <c r="AP58" s="123">
        <f t="shared" si="34"/>
        <v>110</v>
      </c>
      <c r="AQ58" s="122">
        <f t="shared" si="34"/>
        <v>580</v>
      </c>
      <c r="AR58" s="122">
        <f t="shared" si="34"/>
        <v>30</v>
      </c>
      <c r="AS58" s="122">
        <f t="shared" si="34"/>
        <v>1</v>
      </c>
      <c r="AT58" s="122">
        <f t="shared" si="34"/>
        <v>0</v>
      </c>
      <c r="AU58" s="122">
        <f t="shared" si="34"/>
        <v>611</v>
      </c>
      <c r="AV58" s="193"/>
      <c r="AW58" s="121">
        <f t="shared" ref="AW58:BD58" si="35">SUM(AW45:AW57)</f>
        <v>630</v>
      </c>
      <c r="AX58" s="122">
        <f t="shared" si="35"/>
        <v>546</v>
      </c>
      <c r="AY58" s="122">
        <f t="shared" si="35"/>
        <v>116</v>
      </c>
      <c r="AZ58" s="123">
        <f t="shared" si="35"/>
        <v>630</v>
      </c>
      <c r="BA58" s="123">
        <f t="shared" si="35"/>
        <v>29</v>
      </c>
      <c r="BB58" s="123">
        <f t="shared" si="35"/>
        <v>3</v>
      </c>
      <c r="BC58" s="123">
        <f t="shared" si="35"/>
        <v>0</v>
      </c>
      <c r="BD58" s="123">
        <f t="shared" si="35"/>
        <v>662</v>
      </c>
      <c r="BE58" s="185"/>
      <c r="BF58" s="121">
        <f t="shared" ref="BF58:BM58" si="36">SUM(BF45:BF57)</f>
        <v>605</v>
      </c>
      <c r="BG58" s="122">
        <f t="shared" si="36"/>
        <v>497</v>
      </c>
      <c r="BH58" s="122">
        <f t="shared" si="36"/>
        <v>126</v>
      </c>
      <c r="BI58" s="123">
        <f t="shared" si="36"/>
        <v>605</v>
      </c>
      <c r="BJ58" s="123">
        <f t="shared" si="36"/>
        <v>14</v>
      </c>
      <c r="BK58" s="123">
        <f t="shared" si="36"/>
        <v>4</v>
      </c>
      <c r="BL58" s="123">
        <f t="shared" si="36"/>
        <v>0</v>
      </c>
      <c r="BM58" s="123">
        <f t="shared" si="36"/>
        <v>623</v>
      </c>
    </row>
    <row r="59" spans="2:65" s="192" customFormat="1" ht="11.25">
      <c r="D59" s="194"/>
      <c r="E59" s="194"/>
      <c r="F59" s="194"/>
      <c r="G59" s="200"/>
      <c r="L59" s="193"/>
      <c r="M59" s="194"/>
      <c r="N59" s="194"/>
      <c r="O59" s="194"/>
      <c r="P59" s="200"/>
      <c r="U59" s="193"/>
      <c r="V59" s="194"/>
      <c r="W59" s="194"/>
      <c r="X59" s="194"/>
      <c r="Y59" s="200"/>
      <c r="AD59" s="193"/>
      <c r="AE59" s="194"/>
      <c r="AF59" s="194"/>
      <c r="AG59" s="194"/>
      <c r="AH59" s="200"/>
      <c r="AM59" s="193"/>
      <c r="AN59" s="194"/>
      <c r="AO59" s="194"/>
      <c r="AP59" s="194"/>
      <c r="AQ59" s="200"/>
      <c r="AV59" s="193"/>
      <c r="AW59" s="194"/>
      <c r="AX59" s="194"/>
      <c r="AY59" s="194"/>
      <c r="AZ59" s="200"/>
      <c r="BE59" s="193"/>
      <c r="BF59" s="194"/>
      <c r="BG59" s="194"/>
      <c r="BH59" s="194"/>
      <c r="BI59" s="200"/>
    </row>
    <row r="60" spans="2:65" s="192" customFormat="1" ht="11.25">
      <c r="B60" s="110" t="s">
        <v>71</v>
      </c>
      <c r="C60" s="134" t="s">
        <v>18</v>
      </c>
      <c r="D60" s="138">
        <v>289</v>
      </c>
      <c r="E60" s="136">
        <v>195</v>
      </c>
      <c r="F60" s="137">
        <v>94</v>
      </c>
      <c r="G60" s="112">
        <v>34</v>
      </c>
      <c r="H60" s="112">
        <v>35</v>
      </c>
      <c r="I60" s="112">
        <v>217</v>
      </c>
      <c r="J60" s="112">
        <v>3</v>
      </c>
      <c r="K60" s="135">
        <v>289</v>
      </c>
      <c r="L60" s="193"/>
      <c r="M60" s="138">
        <f>398-M56</f>
        <v>290</v>
      </c>
      <c r="N60" s="136">
        <f>268-N56</f>
        <v>179</v>
      </c>
      <c r="O60" s="137">
        <f>133-O56</f>
        <v>114</v>
      </c>
      <c r="P60" s="112">
        <f>35-P56</f>
        <v>33</v>
      </c>
      <c r="Q60" s="112">
        <f>37-Q56</f>
        <v>35</v>
      </c>
      <c r="R60" s="112">
        <f>248-R56</f>
        <v>223</v>
      </c>
      <c r="S60" s="112">
        <f>81-S56</f>
        <v>2</v>
      </c>
      <c r="T60" s="135">
        <f>401-T56</f>
        <v>293</v>
      </c>
      <c r="U60" s="193"/>
      <c r="V60" s="111">
        <f>133+28+194</f>
        <v>355</v>
      </c>
      <c r="W60" s="124">
        <f>105+15+125</f>
        <v>245</v>
      </c>
      <c r="X60" s="125">
        <f>29+14+69</f>
        <v>112</v>
      </c>
      <c r="Y60" s="112">
        <v>16</v>
      </c>
      <c r="Z60" s="110">
        <v>29</v>
      </c>
      <c r="AA60" s="110">
        <v>134</v>
      </c>
      <c r="AB60" s="110">
        <v>178</v>
      </c>
      <c r="AC60" s="110">
        <f>+Y60+Z60+AA60+AB60</f>
        <v>357</v>
      </c>
      <c r="AD60" s="193"/>
      <c r="AE60" s="111">
        <f>6+13+3</f>
        <v>22</v>
      </c>
      <c r="AF60" s="124">
        <f>6+6+2</f>
        <v>14</v>
      </c>
      <c r="AG60" s="125">
        <v>9</v>
      </c>
      <c r="AH60" s="112">
        <v>2</v>
      </c>
      <c r="AI60" s="110">
        <v>13</v>
      </c>
      <c r="AJ60" s="110">
        <f>6+1+1</f>
        <v>8</v>
      </c>
      <c r="AK60" s="110">
        <v>0</v>
      </c>
      <c r="AL60" s="110">
        <f>+AH60+AI60+AJ60+AK60</f>
        <v>23</v>
      </c>
      <c r="AM60" s="193"/>
      <c r="AN60" s="111">
        <f>205+169+17</f>
        <v>391</v>
      </c>
      <c r="AO60" s="124">
        <f>155+130+10</f>
        <v>295</v>
      </c>
      <c r="AP60" s="125">
        <f>54+39+7</f>
        <v>100</v>
      </c>
      <c r="AQ60" s="112">
        <v>18</v>
      </c>
      <c r="AR60" s="110">
        <f>3+169</f>
        <v>172</v>
      </c>
      <c r="AS60" s="110">
        <v>205</v>
      </c>
      <c r="AT60" s="110">
        <v>0</v>
      </c>
      <c r="AU60" s="110">
        <f>SUM(AQ60:AT60)</f>
        <v>395</v>
      </c>
      <c r="AV60" s="193"/>
      <c r="AW60" s="111">
        <f>68+170+35</f>
        <v>273</v>
      </c>
      <c r="AX60" s="124">
        <f>58+127+18</f>
        <v>203</v>
      </c>
      <c r="AY60" s="125">
        <f>10+47+17</f>
        <v>74</v>
      </c>
      <c r="AZ60" s="112">
        <v>34</v>
      </c>
      <c r="BA60" s="110">
        <v>171</v>
      </c>
      <c r="BB60" s="110">
        <f>68+3+1</f>
        <v>72</v>
      </c>
      <c r="BC60" s="110">
        <v>0</v>
      </c>
      <c r="BD60" s="110">
        <f>SUM(AZ60:BC60)</f>
        <v>277</v>
      </c>
      <c r="BE60" s="193"/>
      <c r="BF60" s="111">
        <f>72+179+171-146</f>
        <v>276</v>
      </c>
      <c r="BG60" s="124">
        <f>63+145+103-83</f>
        <v>228</v>
      </c>
      <c r="BH60" s="125">
        <f>9+37+69-63</f>
        <v>52</v>
      </c>
      <c r="BI60" s="112">
        <f>171-146</f>
        <v>25</v>
      </c>
      <c r="BJ60" s="110">
        <v>179</v>
      </c>
      <c r="BK60" s="110">
        <f>72+3+1</f>
        <v>76</v>
      </c>
      <c r="BL60" s="110">
        <v>0</v>
      </c>
      <c r="BM60" s="110">
        <f>SUM(BI60:BL60)</f>
        <v>280</v>
      </c>
    </row>
    <row r="61" spans="2:65" s="192" customFormat="1" ht="11.25">
      <c r="D61" s="201"/>
      <c r="E61" s="201"/>
      <c r="F61" s="201"/>
      <c r="G61" s="200"/>
      <c r="L61" s="193"/>
      <c r="M61" s="201"/>
      <c r="N61" s="201"/>
      <c r="O61" s="201"/>
      <c r="P61" s="200"/>
      <c r="U61" s="193"/>
      <c r="V61" s="201"/>
      <c r="W61" s="201"/>
      <c r="X61" s="201"/>
      <c r="Y61" s="200"/>
      <c r="AD61" s="193"/>
      <c r="AE61" s="201"/>
      <c r="AF61" s="201"/>
      <c r="AG61" s="201"/>
      <c r="AH61" s="200"/>
      <c r="AM61" s="193"/>
      <c r="AN61" s="201"/>
      <c r="AO61" s="201"/>
      <c r="AP61" s="201"/>
      <c r="AQ61" s="200"/>
      <c r="AV61" s="193"/>
      <c r="AW61" s="201"/>
      <c r="AX61" s="201"/>
      <c r="AY61" s="201"/>
      <c r="AZ61" s="200"/>
      <c r="BE61" s="193"/>
      <c r="BF61" s="201"/>
      <c r="BG61" s="201"/>
      <c r="BH61" s="201"/>
      <c r="BI61" s="200"/>
    </row>
    <row r="62" spans="2:65" s="192" customFormat="1" ht="11.25">
      <c r="B62" s="126" t="s">
        <v>72</v>
      </c>
      <c r="C62" s="134" t="s">
        <v>18</v>
      </c>
      <c r="D62" s="127">
        <f t="shared" ref="D62:K62" si="37">+D43+D58+D60</f>
        <v>10763</v>
      </c>
      <c r="E62" s="128">
        <f t="shared" si="37"/>
        <v>7349</v>
      </c>
      <c r="F62" s="128">
        <f t="shared" si="37"/>
        <v>3739</v>
      </c>
      <c r="G62" s="128">
        <f t="shared" si="37"/>
        <v>9792</v>
      </c>
      <c r="H62" s="128">
        <f t="shared" si="37"/>
        <v>506</v>
      </c>
      <c r="I62" s="128">
        <f t="shared" si="37"/>
        <v>256</v>
      </c>
      <c r="J62" s="128">
        <f t="shared" si="37"/>
        <v>534</v>
      </c>
      <c r="K62" s="128">
        <f t="shared" si="37"/>
        <v>11088</v>
      </c>
      <c r="L62" s="193"/>
      <c r="M62" s="127">
        <f t="shared" ref="M62:T62" si="38">+M43+M58+M60</f>
        <v>10773</v>
      </c>
      <c r="N62" s="128">
        <f t="shared" si="38"/>
        <v>7246</v>
      </c>
      <c r="O62" s="128">
        <f t="shared" si="38"/>
        <v>3800</v>
      </c>
      <c r="P62" s="128">
        <f t="shared" si="38"/>
        <v>9602</v>
      </c>
      <c r="Q62" s="128">
        <f t="shared" si="38"/>
        <v>517</v>
      </c>
      <c r="R62" s="128">
        <f t="shared" si="38"/>
        <v>260</v>
      </c>
      <c r="S62" s="128">
        <f t="shared" si="38"/>
        <v>667</v>
      </c>
      <c r="T62" s="128">
        <f t="shared" si="38"/>
        <v>11046</v>
      </c>
      <c r="U62" s="193"/>
      <c r="V62" s="127">
        <f t="shared" ref="V62:AC62" si="39">+V43+V58+V60</f>
        <v>9160</v>
      </c>
      <c r="W62" s="129">
        <f t="shared" si="39"/>
        <v>6240</v>
      </c>
      <c r="X62" s="129">
        <f t="shared" si="39"/>
        <v>3272</v>
      </c>
      <c r="Y62" s="128">
        <f t="shared" si="39"/>
        <v>8398</v>
      </c>
      <c r="Z62" s="128">
        <f t="shared" si="39"/>
        <v>482</v>
      </c>
      <c r="AA62" s="128">
        <f t="shared" si="39"/>
        <v>152</v>
      </c>
      <c r="AB62" s="128">
        <f t="shared" si="39"/>
        <v>480</v>
      </c>
      <c r="AC62" s="128">
        <f t="shared" si="39"/>
        <v>9512</v>
      </c>
      <c r="AD62" s="185"/>
      <c r="AE62" s="127">
        <f t="shared" ref="AE62:AL62" si="40">+AE43+AE58+AE60</f>
        <v>2302</v>
      </c>
      <c r="AF62" s="129">
        <f t="shared" si="40"/>
        <v>1525</v>
      </c>
      <c r="AG62" s="129">
        <f t="shared" si="40"/>
        <v>850</v>
      </c>
      <c r="AH62" s="128">
        <f t="shared" si="40"/>
        <v>1997</v>
      </c>
      <c r="AI62" s="128">
        <f t="shared" si="40"/>
        <v>261</v>
      </c>
      <c r="AJ62" s="128">
        <f t="shared" si="40"/>
        <v>69</v>
      </c>
      <c r="AK62" s="128">
        <f t="shared" si="40"/>
        <v>48</v>
      </c>
      <c r="AL62" s="128">
        <f t="shared" si="40"/>
        <v>2375</v>
      </c>
      <c r="AM62" s="193"/>
      <c r="AN62" s="127">
        <f>SUM(AN43+AN58+AN60)</f>
        <v>9217</v>
      </c>
      <c r="AO62" s="129">
        <f>+AO43+AO58+AO60</f>
        <v>6155</v>
      </c>
      <c r="AP62" s="129">
        <f>+AP43+AP58+AP60</f>
        <v>3272</v>
      </c>
      <c r="AQ62" s="128">
        <f>SUM(AQ43+AQ58+AQ60)</f>
        <v>8759</v>
      </c>
      <c r="AR62" s="128">
        <f>SUM(AR43+AR58+AR60)</f>
        <v>380</v>
      </c>
      <c r="AS62" s="128">
        <f>SUM(AS43+AS58+AS60)</f>
        <v>207</v>
      </c>
      <c r="AT62" s="128">
        <f>SUM(AT43+AT58+AT60)</f>
        <v>81</v>
      </c>
      <c r="AU62" s="128">
        <f>SUM(AU43+AU58+AU60)</f>
        <v>9427</v>
      </c>
      <c r="AV62" s="193"/>
      <c r="AW62" s="127">
        <f t="shared" ref="AW62:BD62" si="41">+AW60+AW58+AW43</f>
        <v>9866</v>
      </c>
      <c r="AX62" s="128">
        <f t="shared" ref="AX62:AY62" si="42">+AX43+AX58+AX60</f>
        <v>6640</v>
      </c>
      <c r="AY62" s="128">
        <f t="shared" si="42"/>
        <v>3449</v>
      </c>
      <c r="AZ62" s="129">
        <f t="shared" si="41"/>
        <v>9214</v>
      </c>
      <c r="BA62" s="129">
        <f t="shared" si="41"/>
        <v>392</v>
      </c>
      <c r="BB62" s="129">
        <f t="shared" si="41"/>
        <v>79</v>
      </c>
      <c r="BC62" s="129">
        <f t="shared" si="41"/>
        <v>404</v>
      </c>
      <c r="BD62" s="129">
        <f t="shared" si="41"/>
        <v>10089</v>
      </c>
      <c r="BE62" s="193"/>
      <c r="BF62" s="127">
        <f t="shared" ref="BF62:BM62" si="43">+BF60+BF58+BF43</f>
        <v>9527</v>
      </c>
      <c r="BG62" s="128">
        <f t="shared" ref="BG62:BH62" si="44">+BG43+BG58+BG60</f>
        <v>6426</v>
      </c>
      <c r="BH62" s="128">
        <f t="shared" si="44"/>
        <v>3319</v>
      </c>
      <c r="BI62" s="129">
        <f t="shared" si="43"/>
        <v>8927</v>
      </c>
      <c r="BJ62" s="129">
        <f t="shared" si="43"/>
        <v>321</v>
      </c>
      <c r="BK62" s="129">
        <f t="shared" si="43"/>
        <v>150</v>
      </c>
      <c r="BL62" s="129">
        <f t="shared" si="43"/>
        <v>347</v>
      </c>
      <c r="BM62" s="129">
        <f t="shared" si="43"/>
        <v>9745</v>
      </c>
    </row>
    <row r="63" spans="2:65" s="192" customFormat="1" ht="11.25">
      <c r="B63" s="202"/>
      <c r="D63" s="182">
        <f t="shared" ref="D63:J63" si="45">+D62-M62</f>
        <v>-10</v>
      </c>
      <c r="E63" s="182">
        <f t="shared" si="45"/>
        <v>103</v>
      </c>
      <c r="F63" s="182">
        <f t="shared" si="45"/>
        <v>-61</v>
      </c>
      <c r="G63" s="182">
        <f t="shared" si="45"/>
        <v>190</v>
      </c>
      <c r="H63" s="182">
        <f t="shared" si="45"/>
        <v>-11</v>
      </c>
      <c r="I63" s="182">
        <f t="shared" si="45"/>
        <v>-4</v>
      </c>
      <c r="J63" s="182">
        <f t="shared" si="45"/>
        <v>-133</v>
      </c>
      <c r="K63" s="182">
        <f>+K62-T62</f>
        <v>42</v>
      </c>
      <c r="L63" s="193"/>
      <c r="M63" s="182">
        <f t="shared" ref="M63:S63" si="46">+M62-V62</f>
        <v>1613</v>
      </c>
      <c r="N63" s="182">
        <f t="shared" si="46"/>
        <v>1006</v>
      </c>
      <c r="O63" s="182">
        <f t="shared" si="46"/>
        <v>528</v>
      </c>
      <c r="P63" s="182">
        <f t="shared" si="46"/>
        <v>1204</v>
      </c>
      <c r="Q63" s="182">
        <f t="shared" si="46"/>
        <v>35</v>
      </c>
      <c r="R63" s="182">
        <f t="shared" si="46"/>
        <v>108</v>
      </c>
      <c r="S63" s="182">
        <f t="shared" si="46"/>
        <v>187</v>
      </c>
      <c r="T63" s="182">
        <f>+T62-AC62</f>
        <v>1534</v>
      </c>
      <c r="U63" s="193"/>
      <c r="V63" s="183">
        <f t="shared" ref="V63:AC63" si="47">+V62-AN62</f>
        <v>-57</v>
      </c>
      <c r="W63" s="182">
        <f t="shared" si="47"/>
        <v>85</v>
      </c>
      <c r="X63" s="182">
        <f t="shared" si="47"/>
        <v>0</v>
      </c>
      <c r="Y63" s="183">
        <f t="shared" si="47"/>
        <v>-361</v>
      </c>
      <c r="Z63" s="182">
        <f t="shared" si="47"/>
        <v>102</v>
      </c>
      <c r="AA63" s="183">
        <f t="shared" si="47"/>
        <v>-55</v>
      </c>
      <c r="AB63" s="182">
        <f t="shared" si="47"/>
        <v>399</v>
      </c>
      <c r="AC63" s="182">
        <f t="shared" si="47"/>
        <v>85</v>
      </c>
      <c r="AD63" s="185"/>
      <c r="AE63" s="184"/>
      <c r="AF63" s="184"/>
      <c r="AG63" s="184"/>
      <c r="AH63" s="184"/>
      <c r="AI63" s="184"/>
      <c r="AJ63" s="184"/>
      <c r="AK63" s="184"/>
      <c r="AL63" s="184"/>
      <c r="AM63" s="193"/>
      <c r="AN63" s="183">
        <f>+AN62-AW62</f>
        <v>-649</v>
      </c>
      <c r="AO63" s="183">
        <f>+AO62-AX62</f>
        <v>-485</v>
      </c>
      <c r="AP63" s="183">
        <f>+AP62-AY62</f>
        <v>-177</v>
      </c>
      <c r="AQ63" s="183">
        <f>+AQ62-AZ62</f>
        <v>-455</v>
      </c>
      <c r="AR63" s="183">
        <f>+AR62-BA62</f>
        <v>-12</v>
      </c>
      <c r="AS63" s="182">
        <f>+AS62-BB62</f>
        <v>128</v>
      </c>
      <c r="AT63" s="183">
        <f>+AT62-BC62</f>
        <v>-323</v>
      </c>
      <c r="AU63" s="183">
        <f>+AU62-BD62</f>
        <v>-662</v>
      </c>
      <c r="AV63" s="193"/>
      <c r="AW63" s="182">
        <f t="shared" ref="AW63:BC63" si="48">+AW62-BF62</f>
        <v>339</v>
      </c>
      <c r="AX63" s="182">
        <f t="shared" si="48"/>
        <v>214</v>
      </c>
      <c r="AY63" s="182">
        <f t="shared" si="48"/>
        <v>130</v>
      </c>
      <c r="AZ63" s="182">
        <f t="shared" si="48"/>
        <v>287</v>
      </c>
      <c r="BA63" s="182">
        <f t="shared" si="48"/>
        <v>71</v>
      </c>
      <c r="BB63" s="183">
        <f t="shared" si="48"/>
        <v>-71</v>
      </c>
      <c r="BC63" s="182">
        <f t="shared" si="48"/>
        <v>57</v>
      </c>
      <c r="BD63" s="182">
        <f>+BD62-BM62</f>
        <v>344</v>
      </c>
      <c r="BE63" s="193"/>
      <c r="BF63" s="180"/>
      <c r="BG63" s="180"/>
      <c r="BH63" s="180"/>
      <c r="BI63" s="135"/>
      <c r="BJ63" s="184"/>
      <c r="BK63" s="180"/>
      <c r="BL63" s="184"/>
      <c r="BM63" s="184"/>
    </row>
    <row r="64" spans="2:65" s="192" customFormat="1" ht="12.75" customHeight="1">
      <c r="D64" s="110">
        <v>10762</v>
      </c>
      <c r="E64" s="229" t="s">
        <v>73</v>
      </c>
      <c r="F64" s="230"/>
      <c r="G64" s="230"/>
      <c r="H64" s="230"/>
      <c r="I64" s="230"/>
      <c r="J64" s="230"/>
      <c r="K64" s="231"/>
      <c r="L64" s="193"/>
      <c r="M64" s="110">
        <v>10733</v>
      </c>
      <c r="N64" s="229" t="s">
        <v>73</v>
      </c>
      <c r="O64" s="230"/>
      <c r="P64" s="230"/>
      <c r="Q64" s="230"/>
      <c r="R64" s="230"/>
      <c r="S64" s="230"/>
      <c r="T64" s="231"/>
      <c r="U64" s="193"/>
      <c r="V64" s="110">
        <v>9160</v>
      </c>
      <c r="W64" s="229" t="s">
        <v>73</v>
      </c>
      <c r="X64" s="230"/>
      <c r="Y64" s="230"/>
      <c r="Z64" s="230"/>
      <c r="AA64" s="230"/>
      <c r="AB64" s="230"/>
      <c r="AC64" s="231"/>
      <c r="AD64" s="185"/>
      <c r="AE64" s="110">
        <v>2302</v>
      </c>
      <c r="AF64" s="229" t="s">
        <v>73</v>
      </c>
      <c r="AG64" s="230"/>
      <c r="AH64" s="230"/>
      <c r="AI64" s="230"/>
      <c r="AJ64" s="230"/>
      <c r="AK64" s="230"/>
      <c r="AL64" s="231"/>
      <c r="AM64" s="193"/>
      <c r="AN64" s="110">
        <v>9217</v>
      </c>
      <c r="AO64" s="229" t="s">
        <v>73</v>
      </c>
      <c r="AP64" s="230"/>
      <c r="AQ64" s="230"/>
      <c r="AR64" s="230"/>
      <c r="AS64" s="230"/>
      <c r="AT64" s="230"/>
      <c r="AU64" s="231"/>
      <c r="AV64" s="193"/>
      <c r="AW64" s="110">
        <v>9866</v>
      </c>
      <c r="AX64" s="229" t="s">
        <v>73</v>
      </c>
      <c r="AY64" s="230"/>
      <c r="AZ64" s="230"/>
      <c r="BA64" s="230"/>
      <c r="BB64" s="230"/>
      <c r="BC64" s="230"/>
      <c r="BD64" s="231"/>
      <c r="BE64" s="193"/>
      <c r="BF64" s="110">
        <v>9527</v>
      </c>
      <c r="BG64" s="229" t="s">
        <v>73</v>
      </c>
      <c r="BH64" s="230"/>
      <c r="BI64" s="230"/>
      <c r="BJ64" s="230"/>
      <c r="BK64" s="230"/>
      <c r="BL64" s="230"/>
      <c r="BM64" s="231"/>
    </row>
    <row r="65" spans="4:65" s="192" customFormat="1" ht="11.25">
      <c r="D65" s="225">
        <f ca="1">TODAY()</f>
        <v>45568</v>
      </c>
      <c r="E65" s="225"/>
      <c r="F65" s="225"/>
      <c r="G65" s="226"/>
      <c r="H65" s="226"/>
      <c r="I65" s="226"/>
      <c r="J65" s="226"/>
      <c r="K65" s="226"/>
      <c r="L65" s="193"/>
      <c r="M65" s="227" t="s">
        <v>74</v>
      </c>
      <c r="N65" s="227"/>
      <c r="O65" s="227"/>
      <c r="P65" s="228"/>
      <c r="Q65" s="228"/>
      <c r="R65" s="228"/>
      <c r="S65" s="228"/>
      <c r="T65" s="228"/>
      <c r="U65" s="193"/>
      <c r="V65" s="227" t="s">
        <v>75</v>
      </c>
      <c r="W65" s="227"/>
      <c r="X65" s="227"/>
      <c r="Y65" s="228"/>
      <c r="Z65" s="228"/>
      <c r="AA65" s="228"/>
      <c r="AB65" s="228"/>
      <c r="AC65" s="228"/>
      <c r="AD65" s="185"/>
      <c r="AE65" s="227" t="s">
        <v>76</v>
      </c>
      <c r="AF65" s="227"/>
      <c r="AG65" s="227"/>
      <c r="AH65" s="228"/>
      <c r="AI65" s="228"/>
      <c r="AJ65" s="228"/>
      <c r="AK65" s="228"/>
      <c r="AL65" s="228"/>
      <c r="AM65" s="193"/>
      <c r="AN65" s="227" t="s">
        <v>77</v>
      </c>
      <c r="AO65" s="227"/>
      <c r="AP65" s="227"/>
      <c r="AQ65" s="228"/>
      <c r="AR65" s="228"/>
      <c r="AS65" s="228"/>
      <c r="AT65" s="228"/>
      <c r="AU65" s="228"/>
      <c r="AV65" s="193"/>
      <c r="AW65" s="228" t="s">
        <v>78</v>
      </c>
      <c r="AX65" s="228"/>
      <c r="AY65" s="228"/>
      <c r="AZ65" s="228"/>
      <c r="BA65" s="228"/>
      <c r="BB65" s="228"/>
      <c r="BC65" s="228"/>
      <c r="BD65" s="228"/>
      <c r="BE65" s="193"/>
      <c r="BF65" s="228" t="s">
        <v>79</v>
      </c>
      <c r="BG65" s="228"/>
      <c r="BH65" s="228"/>
      <c r="BI65" s="228"/>
      <c r="BJ65" s="228"/>
      <c r="BK65" s="228"/>
      <c r="BL65" s="228"/>
      <c r="BM65" s="228"/>
    </row>
    <row r="66" spans="4:65" s="194" customFormat="1" ht="11.25">
      <c r="D66" s="224" t="s">
        <v>80</v>
      </c>
      <c r="E66" s="224"/>
      <c r="F66" s="224"/>
      <c r="G66" s="224"/>
      <c r="H66" s="224"/>
      <c r="I66" s="224"/>
      <c r="J66" s="224"/>
      <c r="K66" s="224"/>
      <c r="L66" s="203"/>
      <c r="M66" s="224" t="s">
        <v>80</v>
      </c>
      <c r="N66" s="224"/>
      <c r="O66" s="224"/>
      <c r="P66" s="224"/>
      <c r="Q66" s="224"/>
      <c r="R66" s="224"/>
      <c r="S66" s="224"/>
      <c r="T66" s="224"/>
      <c r="U66" s="203"/>
      <c r="V66" s="224" t="s">
        <v>80</v>
      </c>
      <c r="W66" s="224"/>
      <c r="X66" s="224"/>
      <c r="Y66" s="224"/>
      <c r="Z66" s="224"/>
      <c r="AA66" s="224"/>
      <c r="AB66" s="224"/>
      <c r="AC66" s="224"/>
      <c r="AD66" s="186"/>
      <c r="AE66" s="224" t="s">
        <v>80</v>
      </c>
      <c r="AF66" s="224"/>
      <c r="AG66" s="224"/>
      <c r="AH66" s="224"/>
      <c r="AI66" s="224"/>
      <c r="AJ66" s="224"/>
      <c r="AK66" s="224"/>
      <c r="AL66" s="224"/>
      <c r="AM66" s="203"/>
      <c r="AN66" s="224" t="s">
        <v>80</v>
      </c>
      <c r="AO66" s="224"/>
      <c r="AP66" s="224"/>
      <c r="AQ66" s="224"/>
      <c r="AR66" s="224"/>
      <c r="AS66" s="224"/>
      <c r="AT66" s="224"/>
      <c r="AU66" s="224"/>
      <c r="AV66" s="203"/>
      <c r="AW66" s="224" t="s">
        <v>80</v>
      </c>
      <c r="AX66" s="224"/>
      <c r="AY66" s="224"/>
      <c r="AZ66" s="224"/>
      <c r="BA66" s="224"/>
      <c r="BB66" s="224"/>
      <c r="BC66" s="224"/>
      <c r="BD66" s="224"/>
      <c r="BE66" s="203"/>
      <c r="BF66" s="224" t="s">
        <v>80</v>
      </c>
      <c r="BG66" s="224"/>
      <c r="BH66" s="224"/>
      <c r="BI66" s="224"/>
      <c r="BJ66" s="224"/>
      <c r="BK66" s="224"/>
      <c r="BL66" s="224"/>
      <c r="BM66" s="224"/>
    </row>
  </sheetData>
  <sortState xmlns:xlrd2="http://schemas.microsoft.com/office/spreadsheetml/2017/richdata2" ref="B38:AV41">
    <sortCondition ref="B38:B41"/>
  </sortState>
  <mergeCells count="30">
    <mergeCell ref="AW1:BM1"/>
    <mergeCell ref="AW66:BD66"/>
    <mergeCell ref="AE2:AL2"/>
    <mergeCell ref="AE65:AL65"/>
    <mergeCell ref="AE66:AL66"/>
    <mergeCell ref="BG64:BM64"/>
    <mergeCell ref="AX64:BD64"/>
    <mergeCell ref="AO64:AU64"/>
    <mergeCell ref="AF64:AL64"/>
    <mergeCell ref="AN65:AU65"/>
    <mergeCell ref="AN66:AU66"/>
    <mergeCell ref="BF66:BM66"/>
    <mergeCell ref="B1:AL1"/>
    <mergeCell ref="AW2:BD2"/>
    <mergeCell ref="BF2:BM2"/>
    <mergeCell ref="AW65:BD65"/>
    <mergeCell ref="BF65:BM65"/>
    <mergeCell ref="D65:K65"/>
    <mergeCell ref="AN2:AU2"/>
    <mergeCell ref="N64:T64"/>
    <mergeCell ref="V65:AC65"/>
    <mergeCell ref="W64:AC64"/>
    <mergeCell ref="D66:K66"/>
    <mergeCell ref="M2:T2"/>
    <mergeCell ref="M65:T65"/>
    <mergeCell ref="M66:T66"/>
    <mergeCell ref="V2:AC2"/>
    <mergeCell ref="D2:K2"/>
    <mergeCell ref="E64:K64"/>
    <mergeCell ref="V66:AC66"/>
  </mergeCells>
  <phoneticPr fontId="17" type="noConversion"/>
  <pageMargins left="3.937007874015748E-2" right="3.937007874015748E-2" top="3.937007874015748E-2" bottom="3.937007874015748E-2" header="3.937007874015748E-2" footer="3.937007874015748E-2"/>
  <pageSetup paperSize="9" scale="72" firstPageNumber="0" orientation="landscape" r:id="rId1"/>
  <headerFooter alignWithMargins="0">
    <oddHeader>&amp;L&amp;D -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25B5-AA7F-4050-BAC6-FEA9B2D696F3}">
  <sheetPr>
    <tabColor rgb="FFFFFF00"/>
  </sheetPr>
  <dimension ref="A1:AM104"/>
  <sheetViews>
    <sheetView zoomScale="130" zoomScaleNormal="130" workbookViewId="0">
      <selection activeCell="B1" sqref="B1:AM1"/>
    </sheetView>
  </sheetViews>
  <sheetFormatPr defaultColWidth="9.85546875" defaultRowHeight="9"/>
  <cols>
    <col min="1" max="1" width="2.42578125" style="87" bestFit="1" customWidth="1"/>
    <col min="2" max="2" width="24.85546875" style="87" bestFit="1" customWidth="1"/>
    <col min="3" max="4" width="5.5703125" style="87" bestFit="1" customWidth="1"/>
    <col min="5" max="5" width="4.7109375" style="87" bestFit="1" customWidth="1"/>
    <col min="6" max="6" width="5.28515625" style="87" bestFit="1" customWidth="1"/>
    <col min="7" max="7" width="4.7109375" style="87" bestFit="1" customWidth="1"/>
    <col min="8" max="8" width="5.5703125" style="87" bestFit="1" customWidth="1"/>
    <col min="9" max="21" width="4.7109375" style="87" bestFit="1" customWidth="1"/>
    <col min="22" max="28" width="4.7109375" style="102" bestFit="1" customWidth="1"/>
    <col min="29" max="39" width="4.7109375" style="87" bestFit="1" customWidth="1"/>
    <col min="40" max="16384" width="9.85546875" style="87"/>
  </cols>
  <sheetData>
    <row r="1" spans="1:39" s="88" customFormat="1" ht="65.25" customHeight="1">
      <c r="A1" s="87"/>
      <c r="B1" s="240" t="s">
        <v>81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</row>
    <row r="2" spans="1:39" ht="9.75" thickBot="1">
      <c r="V2" s="87"/>
      <c r="W2" s="87"/>
      <c r="X2" s="87"/>
      <c r="Y2" s="87"/>
      <c r="Z2" s="87"/>
      <c r="AA2" s="87"/>
      <c r="AB2" s="87"/>
    </row>
    <row r="3" spans="1:39" ht="18.75" thickBot="1">
      <c r="B3" s="162" t="s">
        <v>8</v>
      </c>
      <c r="C3" s="165" t="s">
        <v>82</v>
      </c>
      <c r="D3" s="165" t="s">
        <v>83</v>
      </c>
      <c r="E3" s="163" t="s">
        <v>84</v>
      </c>
      <c r="F3" s="163" t="s">
        <v>85</v>
      </c>
      <c r="G3" s="163" t="s">
        <v>86</v>
      </c>
      <c r="H3" s="140" t="s">
        <v>87</v>
      </c>
      <c r="I3" s="90" t="s">
        <v>88</v>
      </c>
      <c r="J3" s="90" t="s">
        <v>89</v>
      </c>
      <c r="K3" s="90" t="s">
        <v>90</v>
      </c>
      <c r="L3" s="90" t="s">
        <v>91</v>
      </c>
      <c r="M3" s="91" t="s">
        <v>92</v>
      </c>
      <c r="N3" s="91" t="s">
        <v>93</v>
      </c>
      <c r="O3" s="91" t="s">
        <v>94</v>
      </c>
      <c r="P3" s="91" t="s">
        <v>95</v>
      </c>
      <c r="Q3" s="91" t="s">
        <v>96</v>
      </c>
      <c r="R3" s="91" t="s">
        <v>97</v>
      </c>
      <c r="S3" s="91" t="s">
        <v>98</v>
      </c>
      <c r="T3" s="91" t="s">
        <v>99</v>
      </c>
      <c r="U3" s="91" t="s">
        <v>100</v>
      </c>
      <c r="V3" s="91" t="s">
        <v>101</v>
      </c>
      <c r="W3" s="91" t="s">
        <v>102</v>
      </c>
      <c r="X3" s="91" t="s">
        <v>103</v>
      </c>
      <c r="Y3" s="92" t="s">
        <v>104</v>
      </c>
      <c r="Z3" s="92" t="s">
        <v>105</v>
      </c>
      <c r="AA3" s="92" t="s">
        <v>106</v>
      </c>
      <c r="AB3" s="92" t="s">
        <v>107</v>
      </c>
      <c r="AC3" s="92" t="s">
        <v>108</v>
      </c>
      <c r="AD3" s="92" t="s">
        <v>109</v>
      </c>
      <c r="AE3" s="92" t="s">
        <v>110</v>
      </c>
      <c r="AF3" s="92" t="s">
        <v>111</v>
      </c>
      <c r="AG3" s="92" t="s">
        <v>112</v>
      </c>
      <c r="AH3" s="92" t="s">
        <v>113</v>
      </c>
      <c r="AI3" s="92" t="s">
        <v>114</v>
      </c>
      <c r="AJ3" s="92" t="s">
        <v>115</v>
      </c>
      <c r="AK3" s="92" t="s">
        <v>116</v>
      </c>
      <c r="AL3" s="92" t="s">
        <v>117</v>
      </c>
      <c r="AM3" s="92" t="s">
        <v>118</v>
      </c>
    </row>
    <row r="4" spans="1:39">
      <c r="B4" s="93"/>
      <c r="C4" s="93"/>
      <c r="D4" s="93"/>
      <c r="E4" s="93"/>
      <c r="F4" s="93"/>
      <c r="G4" s="93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</row>
    <row r="5" spans="1:39">
      <c r="A5" s="87">
        <v>1</v>
      </c>
      <c r="B5" s="157" t="s">
        <v>17</v>
      </c>
      <c r="C5" s="166">
        <v>671</v>
      </c>
      <c r="D5" s="96">
        <v>688</v>
      </c>
      <c r="E5" s="96">
        <v>518</v>
      </c>
      <c r="F5" s="96">
        <v>146</v>
      </c>
      <c r="G5" s="96">
        <v>546</v>
      </c>
      <c r="H5" s="96">
        <v>564</v>
      </c>
      <c r="I5" s="96">
        <v>483</v>
      </c>
      <c r="J5" s="97">
        <v>526</v>
      </c>
      <c r="K5" s="97">
        <v>540</v>
      </c>
      <c r="L5" s="97">
        <v>436</v>
      </c>
      <c r="M5" s="97">
        <v>494</v>
      </c>
      <c r="N5" s="97">
        <v>465</v>
      </c>
      <c r="O5" s="97">
        <v>414</v>
      </c>
      <c r="P5" s="97">
        <v>356</v>
      </c>
      <c r="Q5" s="97">
        <v>269</v>
      </c>
      <c r="R5" s="97">
        <v>241</v>
      </c>
      <c r="S5" s="97">
        <v>291</v>
      </c>
      <c r="T5" s="97">
        <v>319</v>
      </c>
      <c r="U5" s="97">
        <v>389</v>
      </c>
      <c r="V5" s="97">
        <v>334</v>
      </c>
      <c r="W5" s="97">
        <v>372</v>
      </c>
      <c r="X5" s="97">
        <v>406</v>
      </c>
      <c r="Y5" s="97">
        <v>494</v>
      </c>
      <c r="Z5" s="97">
        <v>402</v>
      </c>
      <c r="AA5" s="97">
        <v>418</v>
      </c>
      <c r="AB5" s="97">
        <v>483</v>
      </c>
      <c r="AC5" s="97">
        <v>443</v>
      </c>
      <c r="AD5" s="97">
        <v>380</v>
      </c>
      <c r="AE5" s="97">
        <v>442</v>
      </c>
      <c r="AF5" s="97">
        <v>398</v>
      </c>
      <c r="AG5" s="97">
        <v>347</v>
      </c>
      <c r="AH5" s="97">
        <v>313</v>
      </c>
      <c r="AI5" s="97">
        <v>315</v>
      </c>
      <c r="AJ5" s="97">
        <v>320</v>
      </c>
      <c r="AK5" s="97">
        <v>280</v>
      </c>
      <c r="AL5" s="97">
        <v>268</v>
      </c>
      <c r="AM5" s="97">
        <v>280</v>
      </c>
    </row>
    <row r="6" spans="1:39">
      <c r="A6" s="87">
        <v>2</v>
      </c>
      <c r="B6" s="157" t="s">
        <v>19</v>
      </c>
      <c r="C6" s="166">
        <v>304</v>
      </c>
      <c r="D6" s="96">
        <v>243</v>
      </c>
      <c r="E6" s="96">
        <v>213</v>
      </c>
      <c r="F6" s="96">
        <v>62</v>
      </c>
      <c r="G6" s="96">
        <v>242</v>
      </c>
      <c r="H6" s="96">
        <v>329</v>
      </c>
      <c r="I6" s="96">
        <v>302</v>
      </c>
      <c r="J6" s="97">
        <v>310</v>
      </c>
      <c r="K6" s="97">
        <v>244</v>
      </c>
      <c r="L6" s="97">
        <v>280</v>
      </c>
      <c r="M6" s="97">
        <v>263</v>
      </c>
      <c r="N6" s="97">
        <v>284</v>
      </c>
      <c r="O6" s="97">
        <v>286</v>
      </c>
      <c r="P6" s="97">
        <v>273</v>
      </c>
      <c r="Q6" s="96">
        <v>227</v>
      </c>
      <c r="R6" s="96">
        <v>232</v>
      </c>
      <c r="S6" s="96">
        <v>212</v>
      </c>
      <c r="T6" s="96">
        <v>216</v>
      </c>
      <c r="U6" s="96">
        <v>200</v>
      </c>
      <c r="V6" s="96">
        <v>164</v>
      </c>
      <c r="W6" s="96">
        <v>218</v>
      </c>
      <c r="X6" s="96">
        <v>192</v>
      </c>
      <c r="Y6" s="96">
        <v>223</v>
      </c>
      <c r="Z6" s="96">
        <v>244</v>
      </c>
      <c r="AA6" s="96">
        <v>255</v>
      </c>
      <c r="AB6" s="96">
        <v>251</v>
      </c>
      <c r="AC6" s="96">
        <v>420</v>
      </c>
      <c r="AD6" s="96">
        <v>398</v>
      </c>
      <c r="AE6" s="96">
        <v>476</v>
      </c>
      <c r="AF6" s="96">
        <v>491</v>
      </c>
      <c r="AG6" s="96">
        <v>528</v>
      </c>
      <c r="AH6" s="96">
        <v>490</v>
      </c>
      <c r="AI6" s="96">
        <v>484</v>
      </c>
      <c r="AJ6" s="96">
        <v>386</v>
      </c>
      <c r="AK6" s="96">
        <v>429</v>
      </c>
      <c r="AL6" s="96">
        <v>419</v>
      </c>
      <c r="AM6" s="96">
        <v>383</v>
      </c>
    </row>
    <row r="7" spans="1:39">
      <c r="A7" s="87">
        <v>3</v>
      </c>
      <c r="B7" s="145" t="s">
        <v>21</v>
      </c>
      <c r="C7" s="166">
        <v>318</v>
      </c>
      <c r="D7" s="96">
        <v>357</v>
      </c>
      <c r="E7" s="96">
        <v>293</v>
      </c>
      <c r="F7" s="96">
        <v>43</v>
      </c>
      <c r="G7" s="96">
        <v>216</v>
      </c>
      <c r="H7" s="96">
        <v>261</v>
      </c>
      <c r="I7" s="96">
        <v>237</v>
      </c>
      <c r="J7" s="96">
        <v>400</v>
      </c>
      <c r="K7" s="96">
        <v>169</v>
      </c>
      <c r="L7" s="96">
        <v>339</v>
      </c>
      <c r="M7" s="96">
        <v>225</v>
      </c>
      <c r="N7" s="96">
        <v>174</v>
      </c>
      <c r="O7" s="96">
        <v>147</v>
      </c>
      <c r="P7" s="96">
        <v>139</v>
      </c>
      <c r="Q7" s="96">
        <v>157</v>
      </c>
      <c r="R7" s="96">
        <v>177</v>
      </c>
      <c r="S7" s="96">
        <v>161</v>
      </c>
      <c r="T7" s="96">
        <v>194</v>
      </c>
      <c r="U7" s="96">
        <v>213</v>
      </c>
      <c r="V7" s="96">
        <v>224</v>
      </c>
      <c r="W7" s="96">
        <v>195</v>
      </c>
      <c r="X7" s="96">
        <v>228</v>
      </c>
      <c r="Y7" s="96">
        <v>192</v>
      </c>
      <c r="Z7" s="96">
        <v>237</v>
      </c>
      <c r="AA7" s="96">
        <v>184</v>
      </c>
      <c r="AB7" s="96">
        <v>173</v>
      </c>
      <c r="AC7" s="96">
        <v>169</v>
      </c>
      <c r="AD7" s="96">
        <v>294</v>
      </c>
      <c r="AE7" s="96">
        <v>360</v>
      </c>
      <c r="AF7" s="96">
        <v>362</v>
      </c>
      <c r="AG7" s="96">
        <v>398</v>
      </c>
      <c r="AH7" s="96">
        <v>386</v>
      </c>
      <c r="AI7" s="96">
        <v>315</v>
      </c>
      <c r="AJ7" s="96">
        <v>330</v>
      </c>
      <c r="AK7" s="96">
        <v>282</v>
      </c>
      <c r="AL7" s="96">
        <v>342</v>
      </c>
      <c r="AM7" s="96">
        <v>369</v>
      </c>
    </row>
    <row r="8" spans="1:39">
      <c r="A8" s="87">
        <v>4</v>
      </c>
      <c r="B8" s="157" t="s">
        <v>22</v>
      </c>
      <c r="C8" s="166">
        <v>17</v>
      </c>
      <c r="D8" s="96">
        <v>15</v>
      </c>
      <c r="E8" s="96">
        <v>9</v>
      </c>
      <c r="F8" s="96">
        <v>2</v>
      </c>
      <c r="G8" s="96">
        <v>10</v>
      </c>
      <c r="H8" s="96">
        <v>21</v>
      </c>
      <c r="I8" s="96">
        <v>16</v>
      </c>
      <c r="J8" s="97">
        <v>18</v>
      </c>
      <c r="K8" s="97">
        <v>6</v>
      </c>
      <c r="L8" s="97">
        <v>12</v>
      </c>
      <c r="M8" s="97">
        <v>9</v>
      </c>
      <c r="N8" s="97">
        <v>7</v>
      </c>
      <c r="O8" s="97">
        <v>10</v>
      </c>
      <c r="P8" s="97">
        <v>9</v>
      </c>
      <c r="Q8" s="97">
        <v>9</v>
      </c>
      <c r="R8" s="97">
        <v>3</v>
      </c>
      <c r="S8" s="97">
        <v>5</v>
      </c>
      <c r="T8" s="97">
        <v>0</v>
      </c>
      <c r="U8" s="97">
        <v>0</v>
      </c>
      <c r="V8" s="97">
        <v>0</v>
      </c>
      <c r="W8" s="97">
        <v>3</v>
      </c>
      <c r="X8" s="97">
        <v>0</v>
      </c>
      <c r="Y8" s="97">
        <v>22</v>
      </c>
      <c r="Z8" s="97">
        <v>57</v>
      </c>
      <c r="AA8" s="97">
        <v>53</v>
      </c>
      <c r="AB8" s="97">
        <v>39</v>
      </c>
      <c r="AC8" s="97">
        <v>59</v>
      </c>
      <c r="AD8" s="97">
        <v>45</v>
      </c>
      <c r="AE8" s="97">
        <v>54</v>
      </c>
      <c r="AF8" s="97">
        <v>65</v>
      </c>
      <c r="AG8" s="97">
        <v>39</v>
      </c>
      <c r="AH8" s="97">
        <v>35</v>
      </c>
      <c r="AI8" s="97">
        <v>36</v>
      </c>
      <c r="AJ8" s="97">
        <v>38</v>
      </c>
      <c r="AK8" s="97">
        <v>30</v>
      </c>
      <c r="AL8" s="97">
        <v>47</v>
      </c>
      <c r="AM8" s="97">
        <v>53</v>
      </c>
    </row>
    <row r="9" spans="1:39">
      <c r="A9" s="87">
        <v>5</v>
      </c>
      <c r="B9" s="145" t="s">
        <v>23</v>
      </c>
      <c r="C9" s="166">
        <v>183</v>
      </c>
      <c r="D9" s="96">
        <v>180</v>
      </c>
      <c r="E9" s="96">
        <v>136</v>
      </c>
      <c r="F9" s="96">
        <v>39</v>
      </c>
      <c r="G9" s="96">
        <v>161</v>
      </c>
      <c r="H9" s="96">
        <v>184</v>
      </c>
      <c r="I9" s="96">
        <v>162</v>
      </c>
      <c r="J9" s="97">
        <v>159</v>
      </c>
      <c r="K9" s="97">
        <v>167</v>
      </c>
      <c r="L9" s="97">
        <v>117</v>
      </c>
      <c r="M9" s="97">
        <v>103</v>
      </c>
      <c r="N9" s="97">
        <v>117</v>
      </c>
      <c r="O9" s="97">
        <v>135</v>
      </c>
      <c r="P9" s="97">
        <v>117</v>
      </c>
      <c r="Q9" s="97">
        <v>114</v>
      </c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</row>
    <row r="10" spans="1:39">
      <c r="A10" s="87">
        <v>6</v>
      </c>
      <c r="B10" s="145" t="s">
        <v>24</v>
      </c>
      <c r="C10" s="166">
        <v>617</v>
      </c>
      <c r="D10" s="96">
        <v>739</v>
      </c>
      <c r="E10" s="96">
        <v>666</v>
      </c>
      <c r="F10" s="96">
        <v>233</v>
      </c>
      <c r="G10" s="96">
        <v>673</v>
      </c>
      <c r="H10" s="96">
        <v>777</v>
      </c>
      <c r="I10" s="96">
        <v>872</v>
      </c>
      <c r="J10" s="97">
        <v>899</v>
      </c>
      <c r="K10" s="97">
        <v>695</v>
      </c>
      <c r="L10" s="97">
        <v>689</v>
      </c>
      <c r="M10" s="97">
        <v>665</v>
      </c>
      <c r="N10" s="97">
        <v>689</v>
      </c>
      <c r="O10" s="97">
        <v>591</v>
      </c>
      <c r="P10" s="97">
        <v>493</v>
      </c>
      <c r="Q10" s="97">
        <v>482</v>
      </c>
      <c r="R10" s="97">
        <v>540</v>
      </c>
      <c r="S10" s="97">
        <v>527</v>
      </c>
      <c r="T10" s="97">
        <v>559</v>
      </c>
      <c r="U10" s="97">
        <v>669</v>
      </c>
      <c r="V10" s="97">
        <v>700</v>
      </c>
      <c r="W10" s="97">
        <v>661</v>
      </c>
      <c r="X10" s="97">
        <v>686</v>
      </c>
      <c r="Y10" s="97">
        <v>715</v>
      </c>
      <c r="Z10" s="97">
        <v>698</v>
      </c>
      <c r="AA10" s="97">
        <v>704</v>
      </c>
      <c r="AB10" s="97">
        <v>673</v>
      </c>
      <c r="AC10" s="97">
        <v>737</v>
      </c>
      <c r="AD10" s="97">
        <v>866</v>
      </c>
      <c r="AE10" s="97">
        <v>898</v>
      </c>
      <c r="AF10" s="97">
        <v>1618</v>
      </c>
      <c r="AG10" s="97">
        <v>1188</v>
      </c>
      <c r="AH10" s="97">
        <v>1171</v>
      </c>
      <c r="AI10" s="97">
        <v>1144</v>
      </c>
      <c r="AJ10" s="97">
        <v>1086</v>
      </c>
      <c r="AK10" s="97">
        <v>941</v>
      </c>
      <c r="AL10" s="97">
        <v>798</v>
      </c>
      <c r="AM10" s="97">
        <v>904</v>
      </c>
    </row>
    <row r="11" spans="1:39">
      <c r="A11" s="87">
        <v>7</v>
      </c>
      <c r="B11" s="145" t="s">
        <v>25</v>
      </c>
      <c r="C11" s="166">
        <v>154</v>
      </c>
      <c r="D11" s="164">
        <v>123</v>
      </c>
      <c r="E11" s="164">
        <v>117</v>
      </c>
      <c r="F11" s="164">
        <v>3</v>
      </c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</row>
    <row r="12" spans="1:39">
      <c r="A12" s="87">
        <v>8</v>
      </c>
      <c r="B12" s="145" t="s">
        <v>26</v>
      </c>
      <c r="C12" s="166">
        <v>702</v>
      </c>
      <c r="D12" s="96">
        <v>724</v>
      </c>
      <c r="E12" s="96">
        <v>536</v>
      </c>
      <c r="F12" s="96">
        <v>27</v>
      </c>
      <c r="G12" s="96">
        <v>797</v>
      </c>
      <c r="H12" s="96">
        <v>910</v>
      </c>
      <c r="I12" s="96">
        <v>879</v>
      </c>
      <c r="J12" s="97">
        <v>937</v>
      </c>
      <c r="K12" s="97">
        <v>999</v>
      </c>
      <c r="L12" s="97">
        <v>995</v>
      </c>
      <c r="M12" s="97">
        <v>892</v>
      </c>
      <c r="N12" s="97">
        <v>952</v>
      </c>
      <c r="O12" s="97">
        <v>833</v>
      </c>
      <c r="P12" s="97">
        <v>757</v>
      </c>
      <c r="Q12" s="97">
        <v>751</v>
      </c>
      <c r="R12" s="97">
        <v>753</v>
      </c>
      <c r="S12" s="97">
        <v>766</v>
      </c>
      <c r="T12" s="97">
        <v>704</v>
      </c>
      <c r="U12" s="97">
        <v>600</v>
      </c>
      <c r="V12" s="97">
        <v>585</v>
      </c>
      <c r="W12" s="97">
        <v>748</v>
      </c>
      <c r="X12" s="97">
        <v>698</v>
      </c>
      <c r="Y12" s="97">
        <v>659</v>
      </c>
      <c r="Z12" s="97">
        <v>628</v>
      </c>
      <c r="AA12" s="97">
        <v>665</v>
      </c>
      <c r="AB12" s="97">
        <v>540</v>
      </c>
      <c r="AC12" s="97">
        <v>613</v>
      </c>
      <c r="AD12" s="97">
        <v>574</v>
      </c>
      <c r="AE12" s="97">
        <v>604</v>
      </c>
      <c r="AF12" s="97">
        <v>582</v>
      </c>
      <c r="AG12" s="97">
        <v>521</v>
      </c>
      <c r="AH12" s="97">
        <v>487</v>
      </c>
      <c r="AI12" s="97">
        <v>432</v>
      </c>
      <c r="AJ12" s="97">
        <v>413</v>
      </c>
      <c r="AK12" s="97">
        <v>427</v>
      </c>
      <c r="AL12" s="97">
        <v>435</v>
      </c>
      <c r="AM12" s="97">
        <v>375</v>
      </c>
    </row>
    <row r="13" spans="1:39">
      <c r="A13" s="87">
        <v>9</v>
      </c>
      <c r="B13" s="145" t="s">
        <v>27</v>
      </c>
      <c r="C13" s="166">
        <v>598</v>
      </c>
      <c r="D13" s="96">
        <v>592</v>
      </c>
      <c r="E13" s="96">
        <v>482</v>
      </c>
      <c r="F13" s="96">
        <v>26</v>
      </c>
      <c r="G13" s="96">
        <v>529</v>
      </c>
      <c r="H13" s="96">
        <v>584</v>
      </c>
      <c r="I13" s="96">
        <v>654</v>
      </c>
      <c r="J13" s="97">
        <v>612</v>
      </c>
      <c r="K13" s="97">
        <v>669</v>
      </c>
      <c r="L13" s="97">
        <v>614</v>
      </c>
      <c r="M13" s="97">
        <v>496</v>
      </c>
      <c r="N13" s="97">
        <v>433</v>
      </c>
      <c r="O13" s="97">
        <v>393</v>
      </c>
      <c r="P13" s="97">
        <v>425</v>
      </c>
      <c r="Q13" s="97">
        <v>465</v>
      </c>
      <c r="R13" s="97">
        <v>439</v>
      </c>
      <c r="S13" s="97">
        <v>437</v>
      </c>
      <c r="T13" s="97">
        <v>509</v>
      </c>
      <c r="U13" s="97">
        <v>474</v>
      </c>
      <c r="V13" s="97">
        <v>506</v>
      </c>
      <c r="W13" s="97">
        <v>469</v>
      </c>
      <c r="X13" s="97">
        <v>434</v>
      </c>
      <c r="Y13" s="97">
        <v>502</v>
      </c>
      <c r="Z13" s="97">
        <v>489</v>
      </c>
      <c r="AA13" s="97">
        <v>436</v>
      </c>
      <c r="AB13" s="97">
        <v>472</v>
      </c>
      <c r="AC13" s="97">
        <v>487</v>
      </c>
      <c r="AD13" s="97">
        <v>487</v>
      </c>
      <c r="AE13" s="97">
        <v>499</v>
      </c>
      <c r="AF13" s="97">
        <v>420</v>
      </c>
      <c r="AG13" s="97">
        <v>413</v>
      </c>
      <c r="AH13" s="97">
        <v>399</v>
      </c>
      <c r="AI13" s="97">
        <v>651</v>
      </c>
      <c r="AJ13" s="97">
        <v>604</v>
      </c>
      <c r="AK13" s="97">
        <v>471</v>
      </c>
      <c r="AL13" s="97">
        <v>483</v>
      </c>
      <c r="AM13" s="97">
        <v>329</v>
      </c>
    </row>
    <row r="14" spans="1:39">
      <c r="A14" s="87">
        <v>10</v>
      </c>
      <c r="B14" s="158" t="s">
        <v>28</v>
      </c>
      <c r="C14" s="166">
        <v>277</v>
      </c>
      <c r="D14" s="97">
        <v>248</v>
      </c>
      <c r="E14" s="97">
        <v>210</v>
      </c>
      <c r="F14" s="141"/>
      <c r="G14" s="96">
        <v>193</v>
      </c>
      <c r="H14" s="96">
        <v>213</v>
      </c>
      <c r="I14" s="96">
        <v>146</v>
      </c>
      <c r="J14" s="97">
        <v>0</v>
      </c>
      <c r="K14" s="97">
        <v>130</v>
      </c>
      <c r="L14" s="141"/>
      <c r="M14" s="97">
        <v>127</v>
      </c>
      <c r="N14" s="97">
        <v>156</v>
      </c>
      <c r="O14" s="97">
        <v>159</v>
      </c>
      <c r="P14" s="97">
        <v>152</v>
      </c>
      <c r="Q14" s="97">
        <v>162</v>
      </c>
      <c r="R14" s="97">
        <v>145</v>
      </c>
      <c r="S14" s="97">
        <v>137</v>
      </c>
      <c r="T14" s="97">
        <v>138</v>
      </c>
      <c r="U14" s="97">
        <v>128</v>
      </c>
      <c r="V14" s="97">
        <v>121</v>
      </c>
      <c r="W14" s="97">
        <v>133</v>
      </c>
      <c r="X14" s="97">
        <v>166</v>
      </c>
      <c r="Y14" s="97">
        <v>121</v>
      </c>
      <c r="Z14" s="97">
        <v>190</v>
      </c>
      <c r="AA14" s="97">
        <v>149</v>
      </c>
      <c r="AB14" s="97">
        <v>166</v>
      </c>
      <c r="AC14" s="97">
        <v>132</v>
      </c>
      <c r="AD14" s="97">
        <v>143</v>
      </c>
      <c r="AE14" s="97">
        <v>144</v>
      </c>
      <c r="AF14" s="97">
        <v>130</v>
      </c>
      <c r="AG14" s="97">
        <v>137</v>
      </c>
      <c r="AH14" s="97">
        <v>121</v>
      </c>
      <c r="AI14" s="97">
        <v>100</v>
      </c>
      <c r="AJ14" s="97">
        <v>93</v>
      </c>
      <c r="AK14" s="97">
        <v>107</v>
      </c>
      <c r="AL14" s="97">
        <v>118</v>
      </c>
      <c r="AM14" s="97">
        <v>100</v>
      </c>
    </row>
    <row r="15" spans="1:39">
      <c r="A15" s="87">
        <v>11</v>
      </c>
      <c r="B15" s="145" t="s">
        <v>29</v>
      </c>
      <c r="C15" s="166">
        <v>320</v>
      </c>
      <c r="D15" s="96">
        <v>322</v>
      </c>
      <c r="E15" s="96">
        <v>304</v>
      </c>
      <c r="F15" s="96">
        <v>153</v>
      </c>
      <c r="G15" s="96">
        <v>344</v>
      </c>
      <c r="H15" s="96">
        <v>316</v>
      </c>
      <c r="I15" s="96">
        <v>270</v>
      </c>
      <c r="J15" s="96">
        <v>276</v>
      </c>
      <c r="K15" s="96">
        <v>201</v>
      </c>
      <c r="L15" s="96">
        <v>197</v>
      </c>
      <c r="M15" s="96">
        <v>135</v>
      </c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1"/>
      <c r="AI15" s="141"/>
      <c r="AJ15" s="141"/>
      <c r="AK15" s="141"/>
      <c r="AL15" s="141"/>
      <c r="AM15" s="141"/>
    </row>
    <row r="16" spans="1:39">
      <c r="A16" s="87">
        <v>12</v>
      </c>
      <c r="B16" s="159" t="s">
        <v>30</v>
      </c>
      <c r="C16" s="166">
        <v>38</v>
      </c>
      <c r="D16" s="96">
        <v>51</v>
      </c>
      <c r="E16" s="96">
        <v>40</v>
      </c>
      <c r="F16" s="96">
        <v>3</v>
      </c>
      <c r="G16" s="96">
        <v>30</v>
      </c>
      <c r="H16" s="96">
        <v>66</v>
      </c>
      <c r="I16" s="96">
        <v>59</v>
      </c>
      <c r="J16" s="97">
        <v>68</v>
      </c>
      <c r="K16" s="97">
        <v>84</v>
      </c>
      <c r="L16" s="97">
        <v>72</v>
      </c>
      <c r="M16" s="97">
        <v>94</v>
      </c>
      <c r="N16" s="97">
        <v>33</v>
      </c>
      <c r="O16" s="97">
        <v>57</v>
      </c>
      <c r="P16" s="142"/>
      <c r="Q16" s="97">
        <v>43</v>
      </c>
      <c r="R16" s="97">
        <v>49</v>
      </c>
      <c r="S16" s="97">
        <v>90</v>
      </c>
      <c r="T16" s="97">
        <v>67</v>
      </c>
      <c r="U16" s="142"/>
      <c r="V16" s="142"/>
      <c r="W16" s="142"/>
      <c r="X16" s="142"/>
      <c r="Y16" s="97">
        <v>38</v>
      </c>
      <c r="Z16" s="97">
        <v>65</v>
      </c>
      <c r="AA16" s="97">
        <v>46</v>
      </c>
      <c r="AB16" s="97">
        <v>78</v>
      </c>
      <c r="AC16" s="97">
        <v>54</v>
      </c>
      <c r="AD16" s="97">
        <v>28</v>
      </c>
      <c r="AE16" s="97">
        <v>55</v>
      </c>
      <c r="AF16" s="97">
        <v>46</v>
      </c>
      <c r="AG16" s="97">
        <v>10</v>
      </c>
      <c r="AH16" s="97">
        <v>40</v>
      </c>
      <c r="AI16" s="97">
        <v>67</v>
      </c>
      <c r="AJ16" s="97">
        <v>44</v>
      </c>
      <c r="AK16" s="142"/>
      <c r="AL16" s="97">
        <v>30</v>
      </c>
      <c r="AM16" s="97">
        <v>32</v>
      </c>
    </row>
    <row r="17" spans="1:39">
      <c r="A17" s="87">
        <v>13</v>
      </c>
      <c r="B17" s="158" t="s">
        <v>31</v>
      </c>
      <c r="C17" s="166">
        <v>43</v>
      </c>
      <c r="D17" s="96">
        <v>61</v>
      </c>
      <c r="E17" s="96">
        <v>60</v>
      </c>
      <c r="F17" s="96">
        <v>11</v>
      </c>
      <c r="G17" s="96">
        <v>111</v>
      </c>
      <c r="H17" s="96">
        <v>67</v>
      </c>
      <c r="I17" s="96">
        <v>33</v>
      </c>
      <c r="J17" s="97">
        <v>47</v>
      </c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</row>
    <row r="18" spans="1:39">
      <c r="A18" s="87">
        <v>14</v>
      </c>
      <c r="B18" s="157" t="s">
        <v>32</v>
      </c>
      <c r="C18" s="166">
        <v>90</v>
      </c>
      <c r="D18" s="96">
        <v>70</v>
      </c>
      <c r="E18" s="96">
        <v>59</v>
      </c>
      <c r="F18" s="96">
        <v>6</v>
      </c>
      <c r="G18" s="96">
        <v>76</v>
      </c>
      <c r="H18" s="96">
        <v>129</v>
      </c>
      <c r="I18" s="96">
        <v>182</v>
      </c>
      <c r="J18" s="97">
        <v>173</v>
      </c>
      <c r="K18" s="97">
        <v>221</v>
      </c>
      <c r="L18" s="97">
        <v>230</v>
      </c>
      <c r="M18" s="97">
        <v>219</v>
      </c>
      <c r="N18" s="97">
        <v>322</v>
      </c>
      <c r="O18" s="97">
        <v>300</v>
      </c>
      <c r="P18" s="97">
        <v>303</v>
      </c>
      <c r="Q18" s="97">
        <v>294</v>
      </c>
      <c r="R18" s="97">
        <v>276</v>
      </c>
      <c r="S18" s="97">
        <v>291</v>
      </c>
      <c r="T18" s="97">
        <v>304</v>
      </c>
      <c r="U18" s="97">
        <v>231</v>
      </c>
      <c r="V18" s="97">
        <v>205</v>
      </c>
      <c r="W18" s="97">
        <v>250</v>
      </c>
      <c r="X18" s="97">
        <v>229</v>
      </c>
      <c r="Y18" s="97">
        <v>244</v>
      </c>
      <c r="Z18" s="97">
        <v>285</v>
      </c>
      <c r="AA18" s="97">
        <v>256</v>
      </c>
      <c r="AB18" s="97">
        <v>196</v>
      </c>
      <c r="AC18" s="97">
        <v>167</v>
      </c>
      <c r="AD18" s="97">
        <v>184</v>
      </c>
      <c r="AE18" s="97">
        <v>212</v>
      </c>
      <c r="AF18" s="97">
        <v>186</v>
      </c>
      <c r="AG18" s="97">
        <v>247</v>
      </c>
      <c r="AH18" s="97">
        <v>215</v>
      </c>
      <c r="AI18" s="97">
        <v>223</v>
      </c>
      <c r="AJ18" s="97">
        <v>189</v>
      </c>
      <c r="AK18" s="97">
        <v>178</v>
      </c>
      <c r="AL18" s="97">
        <v>141</v>
      </c>
      <c r="AM18" s="97">
        <v>132</v>
      </c>
    </row>
    <row r="19" spans="1:39">
      <c r="A19" s="87">
        <v>15</v>
      </c>
      <c r="B19" s="157" t="s">
        <v>33</v>
      </c>
      <c r="C19" s="166">
        <v>36</v>
      </c>
      <c r="D19" s="96">
        <v>30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</row>
    <row r="20" spans="1:39">
      <c r="A20" s="87">
        <v>16</v>
      </c>
      <c r="B20" s="159" t="s">
        <v>34</v>
      </c>
      <c r="C20" s="166">
        <v>185</v>
      </c>
      <c r="D20" s="96">
        <v>187</v>
      </c>
      <c r="E20" s="96">
        <v>105</v>
      </c>
      <c r="F20" s="96">
        <v>14</v>
      </c>
      <c r="G20" s="96">
        <v>131</v>
      </c>
      <c r="H20" s="96">
        <v>118</v>
      </c>
      <c r="I20" s="96">
        <v>108</v>
      </c>
      <c r="J20" s="97">
        <v>137</v>
      </c>
      <c r="K20" s="97">
        <v>128</v>
      </c>
      <c r="L20" s="97">
        <v>155</v>
      </c>
      <c r="M20" s="97">
        <v>142</v>
      </c>
      <c r="N20" s="97">
        <v>194</v>
      </c>
      <c r="O20" s="97">
        <v>137</v>
      </c>
      <c r="P20" s="97">
        <v>137</v>
      </c>
      <c r="Q20" s="97">
        <v>135</v>
      </c>
      <c r="R20" s="97">
        <v>100</v>
      </c>
      <c r="S20" s="97">
        <v>119</v>
      </c>
      <c r="T20" s="97">
        <v>92</v>
      </c>
      <c r="U20" s="97">
        <v>115</v>
      </c>
      <c r="V20" s="97">
        <v>118</v>
      </c>
      <c r="W20" s="97">
        <v>159</v>
      </c>
      <c r="X20" s="97">
        <v>150</v>
      </c>
      <c r="Y20" s="97">
        <v>169</v>
      </c>
      <c r="Z20" s="97">
        <v>163</v>
      </c>
      <c r="AA20" s="97">
        <v>138</v>
      </c>
      <c r="AB20" s="97">
        <v>128</v>
      </c>
      <c r="AC20" s="97">
        <v>114</v>
      </c>
      <c r="AD20" s="97">
        <v>116</v>
      </c>
      <c r="AE20" s="97">
        <v>118</v>
      </c>
      <c r="AF20" s="97">
        <v>80</v>
      </c>
      <c r="AG20" s="97">
        <v>67</v>
      </c>
      <c r="AH20" s="97">
        <v>79</v>
      </c>
      <c r="AI20" s="97">
        <v>80</v>
      </c>
      <c r="AJ20" s="97">
        <v>93</v>
      </c>
      <c r="AK20" s="97">
        <v>89</v>
      </c>
      <c r="AL20" s="97">
        <v>89</v>
      </c>
      <c r="AM20" s="97">
        <v>93</v>
      </c>
    </row>
    <row r="21" spans="1:39">
      <c r="A21" s="87">
        <v>17</v>
      </c>
      <c r="B21" s="145" t="s">
        <v>35</v>
      </c>
      <c r="C21" s="166">
        <v>291</v>
      </c>
      <c r="D21" s="96">
        <v>253</v>
      </c>
      <c r="E21" s="96">
        <v>228</v>
      </c>
      <c r="F21" s="96">
        <v>66</v>
      </c>
      <c r="G21" s="96">
        <v>240</v>
      </c>
      <c r="H21" s="96">
        <v>199</v>
      </c>
      <c r="I21" s="96">
        <v>196</v>
      </c>
      <c r="J21" s="97">
        <v>148</v>
      </c>
      <c r="K21" s="97">
        <v>149</v>
      </c>
      <c r="L21" s="97">
        <v>97</v>
      </c>
      <c r="M21" s="97">
        <v>56</v>
      </c>
      <c r="N21" s="97">
        <v>88</v>
      </c>
      <c r="O21" s="97">
        <v>60</v>
      </c>
      <c r="P21" s="97">
        <v>58</v>
      </c>
      <c r="Q21" s="97">
        <v>90</v>
      </c>
      <c r="R21" s="97">
        <v>90</v>
      </c>
      <c r="S21" s="97">
        <v>64</v>
      </c>
      <c r="T21" s="97">
        <v>90</v>
      </c>
      <c r="U21" s="97">
        <v>67</v>
      </c>
      <c r="V21" s="97">
        <v>77</v>
      </c>
      <c r="W21" s="97">
        <v>88</v>
      </c>
      <c r="X21" s="97">
        <v>72</v>
      </c>
      <c r="Y21" s="97">
        <v>73</v>
      </c>
      <c r="Z21" s="97">
        <v>89</v>
      </c>
      <c r="AA21" s="97">
        <v>117</v>
      </c>
      <c r="AB21" s="97">
        <v>72</v>
      </c>
      <c r="AC21" s="97">
        <v>64</v>
      </c>
      <c r="AD21" s="97">
        <v>102</v>
      </c>
      <c r="AE21" s="97">
        <v>95</v>
      </c>
      <c r="AF21" s="97">
        <v>77</v>
      </c>
      <c r="AG21" s="97">
        <v>90</v>
      </c>
      <c r="AH21" s="97">
        <v>79</v>
      </c>
      <c r="AI21" s="97">
        <v>84</v>
      </c>
      <c r="AJ21" s="97">
        <v>90</v>
      </c>
      <c r="AK21" s="97">
        <v>84</v>
      </c>
      <c r="AL21" s="97">
        <v>77</v>
      </c>
      <c r="AM21" s="97">
        <v>82</v>
      </c>
    </row>
    <row r="22" spans="1:39">
      <c r="A22" s="87">
        <v>18</v>
      </c>
      <c r="B22" s="158" t="s">
        <v>36</v>
      </c>
      <c r="C22" s="166">
        <v>635</v>
      </c>
      <c r="D22" s="96">
        <v>561</v>
      </c>
      <c r="E22" s="96">
        <v>590</v>
      </c>
      <c r="F22" s="96">
        <v>115</v>
      </c>
      <c r="G22" s="96">
        <v>472</v>
      </c>
      <c r="H22" s="96">
        <v>480</v>
      </c>
      <c r="I22" s="96">
        <v>554</v>
      </c>
      <c r="J22" s="97">
        <v>583</v>
      </c>
      <c r="K22" s="97">
        <v>549</v>
      </c>
      <c r="L22" s="97">
        <v>511</v>
      </c>
      <c r="M22" s="97">
        <v>574</v>
      </c>
      <c r="N22" s="97">
        <v>546</v>
      </c>
      <c r="O22" s="97">
        <v>504</v>
      </c>
      <c r="P22" s="97">
        <v>485</v>
      </c>
      <c r="Q22" s="97">
        <v>509</v>
      </c>
      <c r="R22" s="97">
        <v>504</v>
      </c>
      <c r="S22" s="97">
        <v>530</v>
      </c>
      <c r="T22" s="97">
        <v>501</v>
      </c>
      <c r="U22" s="97">
        <v>489</v>
      </c>
      <c r="V22" s="97">
        <v>470</v>
      </c>
      <c r="W22" s="97">
        <v>453</v>
      </c>
      <c r="X22" s="97">
        <v>424</v>
      </c>
      <c r="Y22" s="97">
        <v>437</v>
      </c>
      <c r="Z22" s="97">
        <v>399</v>
      </c>
      <c r="AA22" s="97">
        <v>403</v>
      </c>
      <c r="AB22" s="97">
        <v>377</v>
      </c>
      <c r="AC22" s="97">
        <v>347</v>
      </c>
      <c r="AD22" s="97">
        <v>365</v>
      </c>
      <c r="AE22" s="97">
        <v>386</v>
      </c>
      <c r="AF22" s="97">
        <v>387</v>
      </c>
      <c r="AG22" s="97">
        <v>440</v>
      </c>
      <c r="AH22" s="97">
        <v>322</v>
      </c>
      <c r="AI22" s="97">
        <v>353</v>
      </c>
      <c r="AJ22" s="97">
        <v>364</v>
      </c>
      <c r="AK22" s="97">
        <v>339</v>
      </c>
      <c r="AL22" s="97">
        <v>331</v>
      </c>
      <c r="AM22" s="97">
        <v>298</v>
      </c>
    </row>
    <row r="23" spans="1:39">
      <c r="A23" s="87">
        <v>19</v>
      </c>
      <c r="B23" s="158" t="s">
        <v>37</v>
      </c>
      <c r="C23" s="166">
        <v>15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</row>
    <row r="24" spans="1:39">
      <c r="A24" s="87">
        <v>20</v>
      </c>
      <c r="B24" s="159" t="s">
        <v>39</v>
      </c>
      <c r="C24" s="166">
        <v>141</v>
      </c>
      <c r="D24" s="96">
        <v>202</v>
      </c>
      <c r="E24" s="96">
        <v>151</v>
      </c>
      <c r="F24" s="96">
        <v>132</v>
      </c>
      <c r="G24" s="96">
        <v>118</v>
      </c>
      <c r="H24" s="96">
        <v>94</v>
      </c>
      <c r="I24" s="96">
        <v>81</v>
      </c>
      <c r="J24" s="97">
        <v>56</v>
      </c>
      <c r="K24" s="97">
        <v>43</v>
      </c>
      <c r="L24" s="141"/>
      <c r="M24" s="141"/>
      <c r="N24" s="141"/>
      <c r="O24" s="141"/>
      <c r="P24" s="141"/>
      <c r="Q24" s="141"/>
      <c r="R24" s="141"/>
      <c r="S24" s="97">
        <v>74</v>
      </c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</row>
    <row r="25" spans="1:39">
      <c r="A25" s="87">
        <v>21</v>
      </c>
      <c r="B25" s="145" t="s">
        <v>40</v>
      </c>
      <c r="C25" s="166">
        <v>712</v>
      </c>
      <c r="D25" s="96">
        <v>678</v>
      </c>
      <c r="E25" s="96">
        <v>747</v>
      </c>
      <c r="F25" s="96">
        <v>49</v>
      </c>
      <c r="G25" s="96">
        <v>682</v>
      </c>
      <c r="H25" s="96">
        <v>807</v>
      </c>
      <c r="I25" s="96">
        <v>765</v>
      </c>
      <c r="J25" s="97">
        <v>716</v>
      </c>
      <c r="K25" s="97">
        <v>709</v>
      </c>
      <c r="L25" s="97">
        <v>601</v>
      </c>
      <c r="M25" s="97">
        <v>615</v>
      </c>
      <c r="N25" s="97">
        <v>472</v>
      </c>
      <c r="O25" s="97">
        <v>409</v>
      </c>
      <c r="P25" s="97">
        <v>401</v>
      </c>
      <c r="Q25" s="97">
        <v>489</v>
      </c>
      <c r="R25" s="97">
        <v>376</v>
      </c>
      <c r="S25" s="97">
        <v>325</v>
      </c>
      <c r="T25" s="97">
        <v>285</v>
      </c>
      <c r="U25" s="97">
        <v>333</v>
      </c>
      <c r="V25" s="97">
        <v>318</v>
      </c>
      <c r="W25" s="97">
        <v>300</v>
      </c>
      <c r="X25" s="97">
        <v>325</v>
      </c>
      <c r="Y25" s="97">
        <v>302</v>
      </c>
      <c r="Z25" s="97">
        <v>314</v>
      </c>
      <c r="AA25" s="97">
        <v>335</v>
      </c>
      <c r="AB25" s="97">
        <v>329</v>
      </c>
      <c r="AC25" s="97">
        <v>306</v>
      </c>
      <c r="AD25" s="97">
        <v>259</v>
      </c>
      <c r="AE25" s="97">
        <v>209</v>
      </c>
      <c r="AF25" s="97">
        <v>207</v>
      </c>
      <c r="AG25" s="97">
        <v>219</v>
      </c>
      <c r="AH25" s="97">
        <v>187</v>
      </c>
      <c r="AI25" s="97">
        <v>206</v>
      </c>
      <c r="AJ25" s="97">
        <v>131</v>
      </c>
      <c r="AK25" s="97">
        <v>204</v>
      </c>
      <c r="AL25" s="97">
        <v>151</v>
      </c>
      <c r="AM25" s="97">
        <v>188</v>
      </c>
    </row>
    <row r="26" spans="1:39">
      <c r="A26" s="87">
        <v>22</v>
      </c>
      <c r="B26" s="145" t="s">
        <v>41</v>
      </c>
      <c r="C26" s="166">
        <v>242</v>
      </c>
      <c r="D26" s="96">
        <v>228</v>
      </c>
      <c r="E26" s="96">
        <v>218</v>
      </c>
      <c r="F26" s="96">
        <v>5</v>
      </c>
      <c r="G26" s="96">
        <v>231</v>
      </c>
      <c r="H26" s="96">
        <v>250</v>
      </c>
      <c r="I26" s="96">
        <v>242</v>
      </c>
      <c r="J26" s="97">
        <v>250</v>
      </c>
      <c r="K26" s="97">
        <v>242</v>
      </c>
      <c r="L26" s="97">
        <v>194</v>
      </c>
      <c r="M26" s="97">
        <v>178</v>
      </c>
      <c r="N26" s="97">
        <v>202</v>
      </c>
      <c r="O26" s="97">
        <v>188</v>
      </c>
      <c r="P26" s="97">
        <v>169</v>
      </c>
      <c r="Q26" s="97">
        <f>159+17</f>
        <v>176</v>
      </c>
      <c r="R26" s="97">
        <f>99+12</f>
        <v>111</v>
      </c>
      <c r="S26" s="97">
        <f>91+14</f>
        <v>105</v>
      </c>
      <c r="T26" s="97">
        <f>125+12</f>
        <v>137</v>
      </c>
      <c r="U26" s="97">
        <f>130+12</f>
        <v>142</v>
      </c>
      <c r="V26" s="97">
        <f>139+9</f>
        <v>148</v>
      </c>
      <c r="W26" s="97">
        <f>138+7</f>
        <v>145</v>
      </c>
      <c r="X26" s="97">
        <f>103+16</f>
        <v>119</v>
      </c>
      <c r="Y26" s="97">
        <f>124+10</f>
        <v>134</v>
      </c>
      <c r="Z26" s="97">
        <f>103+8</f>
        <v>111</v>
      </c>
      <c r="AA26" s="97">
        <v>114</v>
      </c>
      <c r="AB26" s="97">
        <v>119</v>
      </c>
      <c r="AC26" s="97">
        <v>120</v>
      </c>
      <c r="AD26" s="97">
        <v>115</v>
      </c>
      <c r="AE26" s="97">
        <v>120</v>
      </c>
      <c r="AF26" s="97">
        <v>129</v>
      </c>
      <c r="AG26" s="97">
        <v>126</v>
      </c>
      <c r="AH26" s="97">
        <v>109</v>
      </c>
      <c r="AI26" s="97">
        <v>119</v>
      </c>
      <c r="AJ26" s="97">
        <v>102</v>
      </c>
      <c r="AK26" s="97">
        <v>93</v>
      </c>
      <c r="AL26" s="97">
        <v>69</v>
      </c>
      <c r="AM26" s="97">
        <v>30</v>
      </c>
    </row>
    <row r="27" spans="1:39">
      <c r="A27" s="87">
        <v>23</v>
      </c>
      <c r="B27" s="145" t="s">
        <v>42</v>
      </c>
      <c r="C27" s="166">
        <v>468</v>
      </c>
      <c r="D27" s="96">
        <v>574</v>
      </c>
      <c r="E27" s="96">
        <v>483</v>
      </c>
      <c r="F27" s="96">
        <v>35</v>
      </c>
      <c r="G27" s="96">
        <v>581</v>
      </c>
      <c r="H27" s="96">
        <v>556</v>
      </c>
      <c r="I27" s="96">
        <v>622</v>
      </c>
      <c r="J27" s="97">
        <v>427</v>
      </c>
      <c r="K27" s="97">
        <v>412</v>
      </c>
      <c r="L27" s="97">
        <v>309</v>
      </c>
      <c r="M27" s="97">
        <v>325</v>
      </c>
      <c r="N27" s="97">
        <v>279</v>
      </c>
      <c r="O27" s="97">
        <v>316</v>
      </c>
      <c r="P27" s="97">
        <v>310</v>
      </c>
      <c r="Q27" s="97">
        <v>314</v>
      </c>
      <c r="R27" s="97">
        <v>255</v>
      </c>
      <c r="S27" s="97">
        <v>221</v>
      </c>
      <c r="T27" s="97">
        <v>258</v>
      </c>
      <c r="U27" s="97">
        <v>244</v>
      </c>
      <c r="V27" s="97">
        <v>226</v>
      </c>
      <c r="W27" s="97">
        <v>220</v>
      </c>
      <c r="X27" s="97">
        <v>213</v>
      </c>
      <c r="Y27" s="97">
        <v>213</v>
      </c>
      <c r="Z27" s="97">
        <v>186</v>
      </c>
      <c r="AA27" s="97">
        <v>159</v>
      </c>
      <c r="AB27" s="97">
        <v>159</v>
      </c>
      <c r="AC27" s="97">
        <v>147</v>
      </c>
      <c r="AD27" s="97">
        <v>158</v>
      </c>
      <c r="AE27" s="97">
        <v>164</v>
      </c>
      <c r="AF27" s="97">
        <v>200</v>
      </c>
      <c r="AG27" s="97">
        <v>182</v>
      </c>
      <c r="AH27" s="97">
        <v>179</v>
      </c>
      <c r="AI27" s="97">
        <v>189</v>
      </c>
      <c r="AJ27" s="97">
        <v>116</v>
      </c>
      <c r="AK27" s="97">
        <v>102</v>
      </c>
      <c r="AL27" s="97">
        <v>99</v>
      </c>
      <c r="AM27" s="97">
        <v>80</v>
      </c>
    </row>
    <row r="28" spans="1:39">
      <c r="A28" s="87">
        <v>24</v>
      </c>
      <c r="B28" s="145" t="s">
        <v>43</v>
      </c>
      <c r="C28" s="166">
        <v>79</v>
      </c>
      <c r="D28" s="96">
        <v>112</v>
      </c>
      <c r="E28" s="96">
        <v>77</v>
      </c>
      <c r="F28" s="96">
        <v>7</v>
      </c>
      <c r="G28" s="96">
        <v>66</v>
      </c>
      <c r="H28" s="96">
        <v>62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</row>
    <row r="29" spans="1:39">
      <c r="A29" s="87">
        <v>25</v>
      </c>
      <c r="B29" s="145" t="s">
        <v>44</v>
      </c>
      <c r="C29" s="166">
        <v>149</v>
      </c>
      <c r="D29" s="96">
        <v>110</v>
      </c>
      <c r="E29" s="96">
        <v>72</v>
      </c>
      <c r="F29" s="96">
        <v>5</v>
      </c>
      <c r="G29" s="96">
        <v>78</v>
      </c>
      <c r="H29" s="96">
        <v>71</v>
      </c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</row>
    <row r="30" spans="1:39">
      <c r="A30" s="87">
        <v>26</v>
      </c>
      <c r="B30" s="157" t="s">
        <v>45</v>
      </c>
      <c r="C30" s="166">
        <v>67</v>
      </c>
      <c r="D30" s="97">
        <v>28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</row>
    <row r="31" spans="1:39">
      <c r="A31" s="87">
        <v>27</v>
      </c>
      <c r="B31" s="158" t="s">
        <v>46</v>
      </c>
      <c r="C31" s="166">
        <v>36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</row>
    <row r="32" spans="1:39">
      <c r="A32" s="87">
        <v>28</v>
      </c>
      <c r="B32" s="159" t="s">
        <v>47</v>
      </c>
      <c r="C32" s="166">
        <v>1686</v>
      </c>
      <c r="D32" s="96">
        <v>1861</v>
      </c>
      <c r="E32" s="96">
        <v>1740</v>
      </c>
      <c r="F32" s="96">
        <v>1041</v>
      </c>
      <c r="G32" s="96">
        <v>1536</v>
      </c>
      <c r="H32" s="96">
        <v>1779</v>
      </c>
      <c r="I32" s="96">
        <v>1639</v>
      </c>
      <c r="J32" s="97">
        <v>1648</v>
      </c>
      <c r="K32" s="97">
        <v>1480</v>
      </c>
      <c r="L32" s="97">
        <v>1504</v>
      </c>
      <c r="M32" s="97">
        <v>1421</v>
      </c>
      <c r="N32" s="97">
        <v>1492</v>
      </c>
      <c r="O32" s="97">
        <v>1330</v>
      </c>
      <c r="P32" s="97">
        <v>1324</v>
      </c>
      <c r="Q32" s="97">
        <v>1342</v>
      </c>
      <c r="R32" s="97">
        <v>1260</v>
      </c>
      <c r="S32" s="97">
        <v>1183</v>
      </c>
      <c r="T32" s="97">
        <v>1130</v>
      </c>
      <c r="U32" s="97">
        <v>1181</v>
      </c>
      <c r="V32" s="97">
        <v>1191</v>
      </c>
      <c r="W32" s="97">
        <v>1201</v>
      </c>
      <c r="X32" s="97">
        <v>1205</v>
      </c>
      <c r="Y32" s="97">
        <v>1329</v>
      </c>
      <c r="Z32" s="97">
        <v>1338</v>
      </c>
      <c r="AA32" s="97">
        <v>1215</v>
      </c>
      <c r="AB32" s="97">
        <v>1129</v>
      </c>
      <c r="AC32" s="97">
        <v>1177</v>
      </c>
      <c r="AD32" s="97">
        <v>1305</v>
      </c>
      <c r="AE32" s="97">
        <v>1274</v>
      </c>
      <c r="AF32" s="97">
        <v>1135</v>
      </c>
      <c r="AG32" s="97">
        <v>1071</v>
      </c>
      <c r="AH32" s="97">
        <v>1000</v>
      </c>
      <c r="AI32" s="97">
        <v>1000</v>
      </c>
      <c r="AJ32" s="97">
        <v>950</v>
      </c>
      <c r="AK32" s="97">
        <v>903</v>
      </c>
      <c r="AL32" s="97">
        <v>855</v>
      </c>
      <c r="AM32" s="97">
        <v>744</v>
      </c>
    </row>
    <row r="33" spans="1:39">
      <c r="A33" s="87">
        <v>29</v>
      </c>
      <c r="B33" s="145" t="s">
        <v>48</v>
      </c>
      <c r="C33" s="166">
        <v>115</v>
      </c>
      <c r="D33" s="96">
        <v>140</v>
      </c>
      <c r="E33" s="96">
        <v>104</v>
      </c>
      <c r="F33" s="96">
        <v>12</v>
      </c>
      <c r="G33" s="96">
        <v>116</v>
      </c>
      <c r="H33" s="96">
        <v>91</v>
      </c>
      <c r="I33" s="96">
        <v>117</v>
      </c>
      <c r="J33" s="97">
        <v>117</v>
      </c>
      <c r="K33" s="97">
        <v>116</v>
      </c>
      <c r="L33" s="97">
        <v>102</v>
      </c>
      <c r="M33" s="97">
        <v>80</v>
      </c>
      <c r="N33" s="97">
        <v>58</v>
      </c>
      <c r="O33" s="97">
        <v>85</v>
      </c>
      <c r="P33" s="97">
        <v>68</v>
      </c>
      <c r="Q33" s="97">
        <v>70</v>
      </c>
      <c r="R33" s="97">
        <v>64</v>
      </c>
      <c r="S33" s="97">
        <v>85</v>
      </c>
      <c r="T33" s="97">
        <v>79</v>
      </c>
      <c r="U33" s="97">
        <v>32</v>
      </c>
      <c r="V33" s="97">
        <v>67</v>
      </c>
      <c r="W33" s="97">
        <v>53</v>
      </c>
      <c r="X33" s="97">
        <v>33</v>
      </c>
      <c r="Y33" s="97">
        <v>18</v>
      </c>
      <c r="Z33" s="142"/>
      <c r="AA33" s="97">
        <v>16</v>
      </c>
      <c r="AB33" s="97">
        <v>38</v>
      </c>
      <c r="AC33" s="97">
        <v>26</v>
      </c>
      <c r="AD33" s="97">
        <v>46</v>
      </c>
      <c r="AE33" s="141"/>
      <c r="AF33" s="141"/>
      <c r="AG33" s="141"/>
      <c r="AH33" s="141"/>
      <c r="AI33" s="141"/>
      <c r="AJ33" s="141"/>
      <c r="AK33" s="141"/>
      <c r="AL33" s="141"/>
      <c r="AM33" s="141"/>
    </row>
    <row r="34" spans="1:39">
      <c r="A34" s="87">
        <v>30</v>
      </c>
      <c r="B34" s="159" t="s">
        <v>49</v>
      </c>
      <c r="C34" s="166">
        <v>91</v>
      </c>
      <c r="D34" s="96">
        <v>64</v>
      </c>
      <c r="E34" s="96">
        <v>80</v>
      </c>
      <c r="F34" s="96">
        <v>19</v>
      </c>
      <c r="G34" s="96">
        <v>43</v>
      </c>
      <c r="H34" s="96">
        <v>31</v>
      </c>
      <c r="I34" s="96">
        <v>74</v>
      </c>
      <c r="J34" s="97">
        <v>81</v>
      </c>
      <c r="K34" s="97">
        <v>37</v>
      </c>
      <c r="L34" s="97">
        <v>47</v>
      </c>
      <c r="M34" s="97">
        <v>51</v>
      </c>
      <c r="N34" s="97">
        <v>24</v>
      </c>
      <c r="O34" s="97">
        <v>30</v>
      </c>
      <c r="P34" s="97">
        <v>28</v>
      </c>
      <c r="Q34" s="97">
        <v>29</v>
      </c>
      <c r="R34" s="97">
        <v>34</v>
      </c>
      <c r="S34" s="97">
        <v>23</v>
      </c>
      <c r="T34" s="97">
        <v>20</v>
      </c>
      <c r="U34" s="97">
        <v>35</v>
      </c>
      <c r="V34" s="97">
        <v>33</v>
      </c>
      <c r="W34" s="97">
        <v>19</v>
      </c>
      <c r="X34" s="97">
        <v>0</v>
      </c>
      <c r="Y34" s="97">
        <v>23</v>
      </c>
      <c r="Z34" s="97">
        <v>51</v>
      </c>
      <c r="AA34" s="97">
        <v>83</v>
      </c>
      <c r="AB34" s="97">
        <v>28</v>
      </c>
      <c r="AC34" s="97">
        <v>37</v>
      </c>
      <c r="AD34" s="97">
        <v>25</v>
      </c>
      <c r="AE34" s="97">
        <v>25</v>
      </c>
      <c r="AF34" s="97">
        <v>25</v>
      </c>
      <c r="AG34" s="97">
        <v>39</v>
      </c>
      <c r="AH34" s="97">
        <v>41</v>
      </c>
      <c r="AI34" s="97">
        <v>48</v>
      </c>
      <c r="AJ34" s="97">
        <v>28</v>
      </c>
      <c r="AK34" s="141"/>
      <c r="AL34" s="141"/>
      <c r="AM34" s="141"/>
    </row>
    <row r="35" spans="1:39">
      <c r="A35" s="87">
        <v>31</v>
      </c>
      <c r="B35" s="158" t="s">
        <v>50</v>
      </c>
      <c r="C35" s="166">
        <v>151</v>
      </c>
      <c r="D35" s="96">
        <v>174</v>
      </c>
      <c r="E35" s="96">
        <v>169</v>
      </c>
      <c r="F35" s="96">
        <v>16</v>
      </c>
      <c r="G35" s="96">
        <v>127</v>
      </c>
      <c r="H35" s="96">
        <v>109</v>
      </c>
      <c r="I35" s="96">
        <v>97</v>
      </c>
      <c r="J35" s="97">
        <v>108</v>
      </c>
      <c r="K35" s="97">
        <v>124</v>
      </c>
      <c r="L35" s="97">
        <v>93</v>
      </c>
      <c r="M35" s="97">
        <v>91</v>
      </c>
      <c r="N35" s="97">
        <v>97</v>
      </c>
      <c r="O35" s="97">
        <v>92</v>
      </c>
      <c r="P35" s="97">
        <v>100</v>
      </c>
      <c r="Q35" s="97">
        <v>115</v>
      </c>
      <c r="R35" s="97">
        <v>130</v>
      </c>
      <c r="S35" s="97">
        <v>108</v>
      </c>
      <c r="T35" s="97">
        <v>114</v>
      </c>
      <c r="U35" s="97">
        <v>70</v>
      </c>
      <c r="V35" s="97">
        <v>55</v>
      </c>
      <c r="W35" s="97">
        <v>92</v>
      </c>
      <c r="X35" s="97">
        <v>99</v>
      </c>
      <c r="Y35" s="97">
        <v>94</v>
      </c>
      <c r="Z35" s="97">
        <v>97</v>
      </c>
      <c r="AA35" s="97">
        <v>75</v>
      </c>
      <c r="AB35" s="97">
        <v>93</v>
      </c>
      <c r="AC35" s="97">
        <v>91</v>
      </c>
      <c r="AD35" s="97">
        <v>100</v>
      </c>
      <c r="AE35" s="97">
        <v>91</v>
      </c>
      <c r="AF35" s="97">
        <v>95</v>
      </c>
      <c r="AG35" s="97">
        <v>86</v>
      </c>
      <c r="AH35" s="97">
        <v>109</v>
      </c>
      <c r="AI35" s="97">
        <v>117</v>
      </c>
      <c r="AJ35" s="97">
        <v>119</v>
      </c>
      <c r="AK35" s="97">
        <v>125</v>
      </c>
      <c r="AL35" s="97">
        <v>136</v>
      </c>
      <c r="AM35" s="97">
        <v>155</v>
      </c>
    </row>
    <row r="36" spans="1:39">
      <c r="A36" s="87">
        <v>32</v>
      </c>
      <c r="B36" s="157" t="s">
        <v>51</v>
      </c>
      <c r="C36" s="166">
        <v>30</v>
      </c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97">
        <v>10</v>
      </c>
      <c r="AF36" s="97">
        <v>14</v>
      </c>
      <c r="AG36" s="97">
        <v>10</v>
      </c>
      <c r="AH36" s="141"/>
      <c r="AI36" s="141"/>
      <c r="AJ36" s="141"/>
      <c r="AK36" s="141"/>
      <c r="AL36" s="141"/>
      <c r="AM36" s="141"/>
    </row>
    <row r="37" spans="1:39">
      <c r="A37" s="87">
        <v>33</v>
      </c>
      <c r="B37" s="150" t="s">
        <v>52</v>
      </c>
      <c r="C37" s="141"/>
      <c r="D37" s="141"/>
      <c r="E37" s="141"/>
      <c r="F37" s="141"/>
      <c r="G37" s="97">
        <v>12</v>
      </c>
      <c r="H37" s="141"/>
      <c r="I37" s="141"/>
      <c r="J37" s="97">
        <v>12</v>
      </c>
      <c r="K37" s="97">
        <v>27</v>
      </c>
      <c r="L37" s="141"/>
      <c r="M37" s="141"/>
      <c r="N37" s="141"/>
      <c r="O37" s="97">
        <v>1</v>
      </c>
      <c r="P37" s="97">
        <v>30</v>
      </c>
      <c r="Q37" s="97">
        <v>65</v>
      </c>
      <c r="R37" s="97">
        <v>72</v>
      </c>
      <c r="S37" s="97">
        <v>43</v>
      </c>
      <c r="T37" s="97">
        <v>73</v>
      </c>
      <c r="U37" s="97">
        <v>90</v>
      </c>
      <c r="V37" s="97">
        <v>75</v>
      </c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</row>
    <row r="38" spans="1:39">
      <c r="A38" s="87">
        <v>34</v>
      </c>
      <c r="B38" s="154" t="s">
        <v>53</v>
      </c>
      <c r="C38" s="141"/>
      <c r="D38" s="141"/>
      <c r="E38" s="141"/>
      <c r="F38" s="97">
        <v>6</v>
      </c>
      <c r="G38" s="97">
        <v>41</v>
      </c>
      <c r="H38" s="97">
        <v>40</v>
      </c>
      <c r="I38" s="96">
        <v>25</v>
      </c>
      <c r="J38" s="141"/>
      <c r="K38" s="141"/>
      <c r="L38" s="97">
        <v>16</v>
      </c>
      <c r="M38" s="97">
        <v>28</v>
      </c>
      <c r="N38" s="97">
        <v>33</v>
      </c>
      <c r="O38" s="97">
        <v>20</v>
      </c>
      <c r="P38" s="142"/>
      <c r="Q38" s="142"/>
      <c r="R38" s="142"/>
      <c r="S38" s="142"/>
      <c r="T38" s="142"/>
      <c r="U38" s="142"/>
      <c r="V38" s="97">
        <v>18</v>
      </c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</row>
    <row r="39" spans="1:39">
      <c r="A39" s="87">
        <v>35</v>
      </c>
      <c r="B39" s="160" t="s">
        <v>54</v>
      </c>
      <c r="C39" s="141"/>
      <c r="D39" s="141"/>
      <c r="E39" s="141"/>
      <c r="F39" s="141"/>
      <c r="G39" s="141"/>
      <c r="H39" s="141"/>
      <c r="I39" s="97">
        <v>27</v>
      </c>
      <c r="J39" s="97">
        <v>20</v>
      </c>
      <c r="K39" s="97">
        <v>40</v>
      </c>
      <c r="L39" s="97">
        <v>33</v>
      </c>
      <c r="M39" s="97">
        <v>28</v>
      </c>
      <c r="N39" s="97">
        <v>30</v>
      </c>
      <c r="O39" s="97">
        <v>8</v>
      </c>
      <c r="P39" s="97">
        <v>23</v>
      </c>
      <c r="Q39" s="97">
        <v>42</v>
      </c>
      <c r="R39" s="97">
        <v>37</v>
      </c>
      <c r="S39" s="97">
        <v>21</v>
      </c>
      <c r="T39" s="142"/>
      <c r="U39" s="142"/>
      <c r="V39" s="142"/>
      <c r="W39" s="142"/>
      <c r="X39" s="97">
        <v>13</v>
      </c>
      <c r="Y39" s="97">
        <v>34</v>
      </c>
      <c r="Z39" s="142"/>
      <c r="AA39" s="97">
        <v>15</v>
      </c>
      <c r="AB39" s="142"/>
      <c r="AC39" s="97">
        <v>8</v>
      </c>
      <c r="AD39" s="142"/>
      <c r="AE39" s="142"/>
      <c r="AF39" s="97">
        <v>9</v>
      </c>
      <c r="AG39" s="142"/>
      <c r="AH39" s="97">
        <v>23</v>
      </c>
      <c r="AI39" s="97">
        <v>10</v>
      </c>
      <c r="AJ39" s="97">
        <v>11</v>
      </c>
      <c r="AK39" s="141"/>
      <c r="AL39" s="141"/>
      <c r="AM39" s="141"/>
    </row>
    <row r="40" spans="1:39">
      <c r="A40" s="87">
        <v>36</v>
      </c>
      <c r="B40" s="160" t="s">
        <v>55</v>
      </c>
      <c r="C40" s="141"/>
      <c r="D40" s="141"/>
      <c r="E40" s="141"/>
      <c r="F40" s="97">
        <v>3</v>
      </c>
      <c r="G40" s="97">
        <v>19</v>
      </c>
      <c r="H40" s="97">
        <v>21</v>
      </c>
      <c r="I40" s="141"/>
      <c r="J40" s="141"/>
      <c r="K40" s="141"/>
      <c r="L40" s="141"/>
      <c r="M40" s="97">
        <v>54</v>
      </c>
      <c r="N40" s="97">
        <v>16</v>
      </c>
      <c r="O40" s="97">
        <v>21</v>
      </c>
      <c r="P40" s="97">
        <v>17</v>
      </c>
      <c r="Q40" s="97">
        <v>55</v>
      </c>
      <c r="R40" s="97">
        <v>51</v>
      </c>
      <c r="S40" s="97">
        <v>43</v>
      </c>
      <c r="T40" s="97">
        <v>40</v>
      </c>
      <c r="U40" s="142"/>
      <c r="V40" s="142"/>
      <c r="W40" s="97">
        <v>33</v>
      </c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</row>
    <row r="41" spans="1:39">
      <c r="A41" s="87">
        <v>37</v>
      </c>
      <c r="B41" s="154" t="s">
        <v>56</v>
      </c>
      <c r="C41" s="141"/>
      <c r="D41" s="141"/>
      <c r="E41" s="141"/>
      <c r="F41" s="141"/>
      <c r="G41" s="141"/>
      <c r="H41" s="97">
        <v>21</v>
      </c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</row>
    <row r="42" spans="1:39">
      <c r="A42" s="87">
        <v>38</v>
      </c>
      <c r="B42" s="150" t="s">
        <v>119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97">
        <v>15</v>
      </c>
      <c r="S42" s="98"/>
      <c r="T42" s="97">
        <v>16</v>
      </c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</row>
    <row r="43" spans="1:39">
      <c r="A43" s="87">
        <v>39</v>
      </c>
      <c r="B43" s="161" t="s">
        <v>120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97">
        <v>2</v>
      </c>
      <c r="Z43" s="142"/>
      <c r="AA43" s="142"/>
      <c r="AB43" s="142"/>
      <c r="AC43" s="142"/>
      <c r="AD43" s="97">
        <v>34</v>
      </c>
      <c r="AE43" s="97">
        <v>72</v>
      </c>
      <c r="AF43" s="97">
        <v>85</v>
      </c>
      <c r="AG43" s="97">
        <v>94</v>
      </c>
      <c r="AH43" s="141"/>
      <c r="AI43" s="141"/>
      <c r="AJ43" s="141"/>
      <c r="AK43" s="141"/>
      <c r="AL43" s="141"/>
      <c r="AM43" s="141"/>
    </row>
    <row r="44" spans="1:39">
      <c r="A44" s="87">
        <v>40</v>
      </c>
      <c r="B44" s="150" t="s">
        <v>121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97">
        <v>8</v>
      </c>
      <c r="AE44" s="97">
        <v>16</v>
      </c>
      <c r="AF44" s="97">
        <v>33</v>
      </c>
      <c r="AG44" s="97">
        <v>0</v>
      </c>
      <c r="AH44" s="97">
        <v>0</v>
      </c>
      <c r="AI44" s="97">
        <v>13</v>
      </c>
      <c r="AJ44" s="97">
        <v>43</v>
      </c>
      <c r="AK44" s="97">
        <v>30</v>
      </c>
      <c r="AL44" s="97">
        <v>31</v>
      </c>
      <c r="AM44" s="97">
        <v>25</v>
      </c>
    </row>
    <row r="45" spans="1:39">
      <c r="A45" s="87">
        <v>42</v>
      </c>
      <c r="B45" s="161" t="s">
        <v>122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</row>
    <row r="46" spans="1:39">
      <c r="A46" s="87">
        <v>43</v>
      </c>
      <c r="B46" s="161" t="s">
        <v>123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97">
        <v>26</v>
      </c>
      <c r="AG46" s="97">
        <v>30</v>
      </c>
      <c r="AH46" s="97">
        <v>14</v>
      </c>
      <c r="AI46" s="142"/>
      <c r="AJ46" s="97">
        <v>28</v>
      </c>
      <c r="AK46" s="141"/>
      <c r="AL46" s="141"/>
      <c r="AM46" s="141"/>
    </row>
    <row r="47" spans="1:39">
      <c r="A47" s="87">
        <v>44</v>
      </c>
      <c r="B47" s="150" t="s">
        <v>124</v>
      </c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97">
        <v>13</v>
      </c>
      <c r="AH47" s="141"/>
      <c r="AI47" s="141"/>
      <c r="AJ47" s="141"/>
      <c r="AK47" s="141"/>
      <c r="AL47" s="141"/>
      <c r="AM47" s="141"/>
    </row>
    <row r="48" spans="1:39">
      <c r="A48" s="87">
        <v>45</v>
      </c>
      <c r="B48" s="150" t="s">
        <v>125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97">
        <v>20</v>
      </c>
      <c r="AF48" s="97">
        <v>19</v>
      </c>
      <c r="AG48" s="97">
        <v>32</v>
      </c>
      <c r="AH48" s="97">
        <v>22</v>
      </c>
      <c r="AI48" s="97">
        <v>24</v>
      </c>
      <c r="AJ48" s="142"/>
      <c r="AK48" s="97">
        <v>6</v>
      </c>
      <c r="AL48" s="141"/>
      <c r="AM48" s="141"/>
    </row>
    <row r="49" spans="1:39">
      <c r="A49" s="87">
        <v>46</v>
      </c>
      <c r="B49" s="150" t="s">
        <v>126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97">
        <v>25</v>
      </c>
      <c r="AI49" s="142"/>
      <c r="AJ49" s="142"/>
      <c r="AK49" s="97">
        <v>15</v>
      </c>
      <c r="AL49" s="97">
        <v>10</v>
      </c>
      <c r="AM49" s="97">
        <v>24</v>
      </c>
    </row>
    <row r="50" spans="1:39">
      <c r="A50" s="87">
        <v>47</v>
      </c>
      <c r="B50" s="150" t="s">
        <v>127</v>
      </c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97">
        <v>1</v>
      </c>
      <c r="O50" s="97">
        <v>38</v>
      </c>
      <c r="P50" s="97">
        <v>22</v>
      </c>
      <c r="Q50" s="97">
        <v>20</v>
      </c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97">
        <v>5</v>
      </c>
      <c r="AD50" s="97">
        <v>28</v>
      </c>
      <c r="AE50" s="97">
        <v>20</v>
      </c>
      <c r="AF50" s="97">
        <v>45</v>
      </c>
      <c r="AG50" s="97">
        <v>62</v>
      </c>
      <c r="AH50" s="97">
        <v>69</v>
      </c>
      <c r="AI50" s="97">
        <v>73</v>
      </c>
      <c r="AJ50" s="97">
        <v>44</v>
      </c>
      <c r="AK50" s="97">
        <v>40</v>
      </c>
      <c r="AL50" s="141"/>
      <c r="AM50" s="141"/>
    </row>
    <row r="51" spans="1:39">
      <c r="A51" s="87">
        <v>48</v>
      </c>
      <c r="B51" s="150" t="s">
        <v>128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97">
        <v>13</v>
      </c>
      <c r="AE51" s="97">
        <v>63</v>
      </c>
      <c r="AF51" s="97">
        <v>126</v>
      </c>
      <c r="AG51" s="97">
        <v>96</v>
      </c>
      <c r="AH51" s="97">
        <v>96</v>
      </c>
      <c r="AI51" s="97">
        <v>98</v>
      </c>
      <c r="AJ51" s="97">
        <v>83</v>
      </c>
      <c r="AK51" s="97">
        <v>61</v>
      </c>
      <c r="AL51" s="97">
        <v>30</v>
      </c>
      <c r="AM51" s="97">
        <v>35</v>
      </c>
    </row>
    <row r="52" spans="1:39">
      <c r="A52" s="87">
        <v>49</v>
      </c>
      <c r="B52" s="150" t="s">
        <v>129</v>
      </c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97">
        <v>35</v>
      </c>
      <c r="T52" s="97">
        <v>0</v>
      </c>
      <c r="U52" s="97">
        <v>0</v>
      </c>
      <c r="V52" s="97">
        <v>0</v>
      </c>
      <c r="W52" s="97">
        <v>14</v>
      </c>
      <c r="X52" s="97">
        <v>15</v>
      </c>
      <c r="Y52" s="97">
        <v>25</v>
      </c>
      <c r="Z52" s="97">
        <v>16</v>
      </c>
      <c r="AA52" s="97">
        <v>21</v>
      </c>
      <c r="AB52" s="97">
        <v>13</v>
      </c>
      <c r="AC52" s="97">
        <v>45</v>
      </c>
      <c r="AD52" s="97">
        <v>28</v>
      </c>
      <c r="AE52" s="97">
        <v>53</v>
      </c>
      <c r="AF52" s="97">
        <v>85</v>
      </c>
      <c r="AG52" s="97">
        <v>69</v>
      </c>
      <c r="AH52" s="97">
        <v>18</v>
      </c>
      <c r="AI52" s="97">
        <v>1</v>
      </c>
      <c r="AJ52" s="141"/>
      <c r="AK52" s="141"/>
      <c r="AL52" s="141"/>
      <c r="AM52" s="141"/>
    </row>
    <row r="53" spans="1:39">
      <c r="A53" s="87">
        <v>50</v>
      </c>
      <c r="B53" s="150" t="s">
        <v>130</v>
      </c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97">
        <v>15</v>
      </c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</row>
    <row r="54" spans="1:39">
      <c r="A54" s="87">
        <v>51</v>
      </c>
      <c r="B54" s="150" t="s">
        <v>131</v>
      </c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97">
        <v>11</v>
      </c>
      <c r="AM54" s="97">
        <v>13</v>
      </c>
    </row>
    <row r="55" spans="1:39">
      <c r="A55" s="87">
        <v>52</v>
      </c>
      <c r="B55" s="150" t="s">
        <v>132</v>
      </c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97">
        <v>27</v>
      </c>
      <c r="AF55" s="97">
        <v>30</v>
      </c>
      <c r="AG55" s="97">
        <v>27</v>
      </c>
      <c r="AH55" s="97">
        <v>45</v>
      </c>
      <c r="AI55" s="97">
        <v>45</v>
      </c>
      <c r="AJ55" s="97">
        <v>42</v>
      </c>
      <c r="AK55" s="97">
        <v>39</v>
      </c>
      <c r="AL55" s="97">
        <v>42</v>
      </c>
      <c r="AM55" s="97">
        <v>21</v>
      </c>
    </row>
    <row r="56" spans="1:39">
      <c r="A56" s="87">
        <v>53</v>
      </c>
      <c r="B56" s="161" t="s">
        <v>133</v>
      </c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97">
        <v>10</v>
      </c>
      <c r="AI56" s="97">
        <v>17</v>
      </c>
      <c r="AJ56" s="142"/>
      <c r="AK56" s="97">
        <v>23</v>
      </c>
      <c r="AL56" s="142"/>
      <c r="AM56" s="97">
        <v>31</v>
      </c>
    </row>
    <row r="57" spans="1:39">
      <c r="A57" s="87">
        <v>54</v>
      </c>
      <c r="B57" s="150" t="s">
        <v>134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97">
        <v>1</v>
      </c>
      <c r="P57" s="97">
        <v>1</v>
      </c>
      <c r="Q57" s="97">
        <v>2</v>
      </c>
      <c r="R57" s="97">
        <v>1</v>
      </c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</row>
    <row r="58" spans="1:39">
      <c r="A58" s="87">
        <v>55</v>
      </c>
      <c r="B58" s="161" t="s">
        <v>135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97">
        <v>16</v>
      </c>
      <c r="S58" s="97">
        <v>13</v>
      </c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</row>
    <row r="59" spans="1:39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</row>
    <row r="60" spans="1:39" s="102" customFormat="1">
      <c r="A60" s="87"/>
      <c r="B60" s="100" t="s">
        <v>57</v>
      </c>
      <c r="C60" s="101">
        <f t="shared" ref="C60:AM60" si="0">SUM(C5:C58)</f>
        <v>9461</v>
      </c>
      <c r="D60" s="101">
        <f t="shared" si="0"/>
        <v>9615</v>
      </c>
      <c r="E60" s="101">
        <f t="shared" si="0"/>
        <v>8407</v>
      </c>
      <c r="F60" s="101">
        <f t="shared" si="0"/>
        <v>2279</v>
      </c>
      <c r="G60" s="101">
        <f t="shared" si="0"/>
        <v>8421</v>
      </c>
      <c r="H60" s="101">
        <f t="shared" si="0"/>
        <v>9150</v>
      </c>
      <c r="I60" s="101">
        <f t="shared" si="0"/>
        <v>8842</v>
      </c>
      <c r="J60" s="101">
        <f t="shared" si="0"/>
        <v>8728</v>
      </c>
      <c r="K60" s="101">
        <f t="shared" si="0"/>
        <v>8181</v>
      </c>
      <c r="L60" s="101">
        <f t="shared" si="0"/>
        <v>7643</v>
      </c>
      <c r="M60" s="101">
        <f t="shared" si="0"/>
        <v>7365</v>
      </c>
      <c r="N60" s="101">
        <f t="shared" si="0"/>
        <v>7164</v>
      </c>
      <c r="O60" s="101">
        <f t="shared" si="0"/>
        <v>6565</v>
      </c>
      <c r="P60" s="101">
        <f t="shared" si="0"/>
        <v>6197</v>
      </c>
      <c r="Q60" s="101">
        <f t="shared" si="0"/>
        <v>6426</v>
      </c>
      <c r="R60" s="101">
        <f t="shared" si="0"/>
        <v>5971</v>
      </c>
      <c r="S60" s="101">
        <f t="shared" si="0"/>
        <v>5909</v>
      </c>
      <c r="T60" s="101">
        <f t="shared" si="0"/>
        <v>5845</v>
      </c>
      <c r="U60" s="101">
        <f t="shared" si="0"/>
        <v>5702</v>
      </c>
      <c r="V60" s="101">
        <f t="shared" si="0"/>
        <v>5635</v>
      </c>
      <c r="W60" s="101">
        <f t="shared" si="0"/>
        <v>5826</v>
      </c>
      <c r="X60" s="101">
        <f t="shared" si="0"/>
        <v>5707</v>
      </c>
      <c r="Y60" s="101">
        <f t="shared" si="0"/>
        <v>6063</v>
      </c>
      <c r="Z60" s="101">
        <f t="shared" si="0"/>
        <v>6059</v>
      </c>
      <c r="AA60" s="101">
        <f t="shared" si="0"/>
        <v>5872</v>
      </c>
      <c r="AB60" s="101">
        <f t="shared" si="0"/>
        <v>5556</v>
      </c>
      <c r="AC60" s="101">
        <f t="shared" si="0"/>
        <v>5768</v>
      </c>
      <c r="AD60" s="101">
        <f t="shared" si="0"/>
        <v>6101</v>
      </c>
      <c r="AE60" s="101">
        <f t="shared" si="0"/>
        <v>6507</v>
      </c>
      <c r="AF60" s="101">
        <f t="shared" si="0"/>
        <v>7105</v>
      </c>
      <c r="AG60" s="101">
        <f t="shared" si="0"/>
        <v>6581</v>
      </c>
      <c r="AH60" s="101">
        <f t="shared" si="0"/>
        <v>6084</v>
      </c>
      <c r="AI60" s="101">
        <f t="shared" si="0"/>
        <v>6244</v>
      </c>
      <c r="AJ60" s="101">
        <f t="shared" si="0"/>
        <v>5747</v>
      </c>
      <c r="AK60" s="101">
        <f t="shared" si="0"/>
        <v>5298</v>
      </c>
      <c r="AL60" s="101">
        <f t="shared" si="0"/>
        <v>5012</v>
      </c>
      <c r="AM60" s="101">
        <f t="shared" si="0"/>
        <v>4776</v>
      </c>
    </row>
    <row r="61" spans="1:39" s="102" customFormat="1">
      <c r="A61" s="87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99"/>
      <c r="AD61" s="99"/>
      <c r="AE61" s="99"/>
      <c r="AF61" s="93"/>
      <c r="AG61" s="93"/>
      <c r="AH61" s="93"/>
      <c r="AI61" s="93"/>
      <c r="AJ61" s="93"/>
      <c r="AK61" s="93"/>
      <c r="AL61" s="93"/>
      <c r="AM61" s="93"/>
    </row>
    <row r="62" spans="1:39">
      <c r="A62" s="87">
        <v>56</v>
      </c>
      <c r="B62" s="148" t="s">
        <v>136</v>
      </c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04">
        <v>29</v>
      </c>
      <c r="W62" s="104">
        <v>27</v>
      </c>
      <c r="X62" s="104">
        <v>25</v>
      </c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</row>
    <row r="63" spans="1:39">
      <c r="A63" s="99">
        <v>57</v>
      </c>
      <c r="B63" s="148" t="s">
        <v>137</v>
      </c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05">
        <v>17</v>
      </c>
      <c r="X63" s="105">
        <v>20</v>
      </c>
      <c r="Y63" s="105">
        <v>49</v>
      </c>
      <c r="Z63" s="105">
        <v>25</v>
      </c>
      <c r="AA63" s="142"/>
      <c r="AB63" s="142"/>
      <c r="AC63" s="142"/>
      <c r="AD63" s="142"/>
      <c r="AE63" s="142"/>
      <c r="AF63" s="142"/>
      <c r="AG63" s="104">
        <v>22</v>
      </c>
      <c r="AH63" s="143"/>
      <c r="AI63" s="143"/>
      <c r="AJ63" s="143"/>
      <c r="AK63" s="143"/>
      <c r="AL63" s="143"/>
      <c r="AM63" s="143"/>
    </row>
    <row r="64" spans="1:39" s="102" customFormat="1">
      <c r="A64" s="87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99"/>
      <c r="AD64" s="99"/>
      <c r="AE64" s="99"/>
      <c r="AF64" s="93"/>
      <c r="AG64" s="93"/>
      <c r="AH64" s="93"/>
      <c r="AI64" s="93"/>
      <c r="AJ64" s="93"/>
      <c r="AK64" s="93"/>
      <c r="AL64" s="93"/>
      <c r="AM64" s="93"/>
    </row>
    <row r="65" spans="1:39" s="102" customFormat="1">
      <c r="A65" s="87"/>
      <c r="B65" s="100" t="s">
        <v>138</v>
      </c>
      <c r="C65" s="101">
        <f t="shared" ref="C65:D65" si="1">SUM(C62:C63)</f>
        <v>0</v>
      </c>
      <c r="D65" s="101">
        <f t="shared" si="1"/>
        <v>0</v>
      </c>
      <c r="E65" s="101">
        <f>SUM(E62:E63)</f>
        <v>0</v>
      </c>
      <c r="F65" s="101">
        <f>SUM(F62:F63)</f>
        <v>0</v>
      </c>
      <c r="G65" s="101">
        <f>SUM(G62:G63)</f>
        <v>0</v>
      </c>
      <c r="H65" s="101">
        <f>SUM(H62:H63)</f>
        <v>0</v>
      </c>
      <c r="I65" s="101">
        <f t="shared" ref="I65:AM65" si="2">SUM(I62:I63)</f>
        <v>0</v>
      </c>
      <c r="J65" s="101">
        <f t="shared" si="2"/>
        <v>0</v>
      </c>
      <c r="K65" s="101">
        <f t="shared" si="2"/>
        <v>0</v>
      </c>
      <c r="L65" s="101">
        <f t="shared" si="2"/>
        <v>0</v>
      </c>
      <c r="M65" s="101">
        <f t="shared" si="2"/>
        <v>0</v>
      </c>
      <c r="N65" s="101">
        <f t="shared" si="2"/>
        <v>0</v>
      </c>
      <c r="O65" s="101">
        <f t="shared" si="2"/>
        <v>0</v>
      </c>
      <c r="P65" s="101">
        <f t="shared" si="2"/>
        <v>0</v>
      </c>
      <c r="Q65" s="101">
        <f t="shared" si="2"/>
        <v>0</v>
      </c>
      <c r="R65" s="101">
        <f t="shared" si="2"/>
        <v>0</v>
      </c>
      <c r="S65" s="101">
        <f t="shared" si="2"/>
        <v>0</v>
      </c>
      <c r="T65" s="101">
        <f t="shared" si="2"/>
        <v>0</v>
      </c>
      <c r="U65" s="101">
        <f t="shared" si="2"/>
        <v>0</v>
      </c>
      <c r="V65" s="101">
        <f t="shared" si="2"/>
        <v>29</v>
      </c>
      <c r="W65" s="101">
        <f t="shared" si="2"/>
        <v>44</v>
      </c>
      <c r="X65" s="101">
        <f t="shared" si="2"/>
        <v>45</v>
      </c>
      <c r="Y65" s="101">
        <f t="shared" si="2"/>
        <v>49</v>
      </c>
      <c r="Z65" s="101">
        <f t="shared" si="2"/>
        <v>25</v>
      </c>
      <c r="AA65" s="101">
        <f t="shared" si="2"/>
        <v>0</v>
      </c>
      <c r="AB65" s="101">
        <f t="shared" si="2"/>
        <v>0</v>
      </c>
      <c r="AC65" s="101">
        <f t="shared" si="2"/>
        <v>0</v>
      </c>
      <c r="AD65" s="101">
        <f t="shared" si="2"/>
        <v>0</v>
      </c>
      <c r="AE65" s="101">
        <f t="shared" si="2"/>
        <v>0</v>
      </c>
      <c r="AF65" s="101">
        <f t="shared" si="2"/>
        <v>0</v>
      </c>
      <c r="AG65" s="101">
        <f t="shared" si="2"/>
        <v>22</v>
      </c>
      <c r="AH65" s="101">
        <f t="shared" si="2"/>
        <v>0</v>
      </c>
      <c r="AI65" s="101">
        <f t="shared" si="2"/>
        <v>0</v>
      </c>
      <c r="AJ65" s="101">
        <f t="shared" si="2"/>
        <v>0</v>
      </c>
      <c r="AK65" s="101">
        <f t="shared" si="2"/>
        <v>0</v>
      </c>
      <c r="AL65" s="101">
        <f t="shared" si="2"/>
        <v>0</v>
      </c>
      <c r="AM65" s="101">
        <f t="shared" si="2"/>
        <v>0</v>
      </c>
    </row>
    <row r="66" spans="1:39">
      <c r="B66" s="102"/>
      <c r="C66" s="102"/>
      <c r="D66" s="102"/>
      <c r="E66" s="102"/>
      <c r="F66" s="102"/>
      <c r="G66" s="102"/>
      <c r="H66" s="102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99"/>
      <c r="AD66" s="99"/>
      <c r="AE66" s="99"/>
      <c r="AF66" s="93"/>
      <c r="AG66" s="93"/>
      <c r="AH66" s="93"/>
      <c r="AI66" s="93"/>
      <c r="AJ66" s="93"/>
      <c r="AK66" s="93"/>
      <c r="AL66" s="93"/>
      <c r="AM66" s="93"/>
    </row>
    <row r="67" spans="1:39">
      <c r="A67" s="87">
        <v>58</v>
      </c>
      <c r="B67" s="144" t="s">
        <v>58</v>
      </c>
      <c r="C67" s="166">
        <v>127</v>
      </c>
      <c r="D67" s="96">
        <v>94</v>
      </c>
      <c r="E67" s="96">
        <v>76</v>
      </c>
      <c r="F67" s="141"/>
      <c r="G67" s="96">
        <v>43</v>
      </c>
      <c r="H67" s="96">
        <v>89</v>
      </c>
      <c r="I67" s="97">
        <v>40</v>
      </c>
      <c r="J67" s="97">
        <v>35</v>
      </c>
      <c r="K67" s="97">
        <v>64</v>
      </c>
      <c r="L67" s="97">
        <v>37</v>
      </c>
      <c r="M67" s="97">
        <v>107</v>
      </c>
      <c r="N67" s="97">
        <v>66</v>
      </c>
      <c r="O67" s="97">
        <v>107</v>
      </c>
      <c r="P67" s="97">
        <v>134</v>
      </c>
      <c r="Q67" s="97">
        <v>89</v>
      </c>
      <c r="R67" s="97">
        <v>142</v>
      </c>
      <c r="S67" s="97">
        <v>138</v>
      </c>
      <c r="T67" s="97">
        <v>128</v>
      </c>
      <c r="U67" s="97">
        <v>76</v>
      </c>
      <c r="V67" s="97">
        <v>99</v>
      </c>
      <c r="W67" s="97">
        <v>99</v>
      </c>
      <c r="X67" s="97">
        <v>116</v>
      </c>
      <c r="Y67" s="97">
        <v>113</v>
      </c>
      <c r="Z67" s="97">
        <v>162</v>
      </c>
      <c r="AA67" s="97">
        <v>164</v>
      </c>
      <c r="AB67" s="97">
        <v>159</v>
      </c>
      <c r="AC67" s="97">
        <v>173</v>
      </c>
      <c r="AD67" s="97">
        <v>178</v>
      </c>
      <c r="AE67" s="97">
        <v>171</v>
      </c>
      <c r="AF67" s="97">
        <v>154</v>
      </c>
      <c r="AG67" s="97">
        <v>128</v>
      </c>
      <c r="AH67" s="97">
        <v>140</v>
      </c>
      <c r="AI67" s="97">
        <v>186</v>
      </c>
      <c r="AJ67" s="97">
        <v>184</v>
      </c>
      <c r="AK67" s="97">
        <v>168</v>
      </c>
      <c r="AL67" s="97">
        <v>126</v>
      </c>
      <c r="AM67" s="97">
        <v>143</v>
      </c>
    </row>
    <row r="68" spans="1:39">
      <c r="A68" s="87">
        <v>59</v>
      </c>
      <c r="B68" s="144" t="s">
        <v>59</v>
      </c>
      <c r="C68" s="166">
        <v>253</v>
      </c>
      <c r="D68" s="96">
        <v>341</v>
      </c>
      <c r="E68" s="96">
        <v>175</v>
      </c>
      <c r="F68" s="96">
        <v>4</v>
      </c>
      <c r="G68" s="96">
        <v>40</v>
      </c>
      <c r="H68" s="96">
        <v>29</v>
      </c>
      <c r="I68" s="97">
        <v>58</v>
      </c>
      <c r="J68" s="97">
        <v>46</v>
      </c>
      <c r="K68" s="97">
        <v>56</v>
      </c>
      <c r="L68" s="97">
        <v>121</v>
      </c>
      <c r="M68" s="97">
        <v>112</v>
      </c>
      <c r="N68" s="97">
        <v>83</v>
      </c>
      <c r="O68" s="97">
        <v>87</v>
      </c>
      <c r="P68" s="97">
        <v>71</v>
      </c>
      <c r="Q68" s="97">
        <v>140</v>
      </c>
      <c r="R68" s="97">
        <v>80</v>
      </c>
      <c r="S68" s="97">
        <v>52</v>
      </c>
      <c r="T68" s="97">
        <v>60</v>
      </c>
      <c r="U68" s="97">
        <v>157</v>
      </c>
      <c r="V68" s="97">
        <v>168</v>
      </c>
      <c r="W68" s="97">
        <v>261</v>
      </c>
      <c r="X68" s="97">
        <v>190</v>
      </c>
      <c r="Y68" s="97">
        <v>235</v>
      </c>
      <c r="Z68" s="97">
        <v>265</v>
      </c>
      <c r="AA68" s="97">
        <v>248</v>
      </c>
      <c r="AB68" s="97">
        <v>224</v>
      </c>
      <c r="AC68" s="97">
        <v>158</v>
      </c>
      <c r="AD68" s="97">
        <v>114</v>
      </c>
      <c r="AE68" s="141"/>
      <c r="AF68" s="141"/>
      <c r="AG68" s="141"/>
      <c r="AH68" s="141"/>
      <c r="AI68" s="141"/>
      <c r="AJ68" s="141"/>
      <c r="AK68" s="141"/>
      <c r="AL68" s="141"/>
      <c r="AM68" s="141"/>
    </row>
    <row r="69" spans="1:39">
      <c r="A69" s="87">
        <v>60</v>
      </c>
      <c r="B69" s="144" t="s">
        <v>60</v>
      </c>
      <c r="C69" s="166">
        <v>10</v>
      </c>
      <c r="D69" s="96">
        <v>16</v>
      </c>
      <c r="E69" s="96">
        <v>15</v>
      </c>
      <c r="F69" s="96">
        <v>3</v>
      </c>
      <c r="G69" s="96">
        <v>8</v>
      </c>
      <c r="H69" s="96">
        <v>13</v>
      </c>
      <c r="I69" s="97">
        <v>13</v>
      </c>
      <c r="J69" s="97">
        <v>28</v>
      </c>
      <c r="K69" s="97">
        <v>23</v>
      </c>
      <c r="L69" s="97">
        <v>8</v>
      </c>
      <c r="M69" s="97">
        <v>3</v>
      </c>
      <c r="N69" s="97">
        <v>5</v>
      </c>
      <c r="O69" s="97">
        <v>20</v>
      </c>
      <c r="P69" s="97">
        <v>13</v>
      </c>
      <c r="Q69" s="97">
        <v>14</v>
      </c>
      <c r="R69" s="97">
        <v>28</v>
      </c>
      <c r="S69" s="97">
        <v>53</v>
      </c>
      <c r="T69" s="97">
        <v>25</v>
      </c>
      <c r="U69" s="97">
        <v>33</v>
      </c>
      <c r="V69" s="97">
        <v>41</v>
      </c>
      <c r="W69" s="97">
        <v>37</v>
      </c>
      <c r="X69" s="97">
        <v>49</v>
      </c>
      <c r="Y69" s="97">
        <v>59</v>
      </c>
      <c r="Z69" s="97">
        <v>64</v>
      </c>
      <c r="AA69" s="97">
        <v>49</v>
      </c>
      <c r="AB69" s="97">
        <v>88</v>
      </c>
      <c r="AC69" s="97">
        <v>88</v>
      </c>
      <c r="AD69" s="97">
        <v>80</v>
      </c>
      <c r="AE69" s="97">
        <v>127</v>
      </c>
      <c r="AF69" s="97">
        <v>108</v>
      </c>
      <c r="AG69" s="97">
        <v>80</v>
      </c>
      <c r="AH69" s="97">
        <v>79</v>
      </c>
      <c r="AI69" s="97">
        <v>104</v>
      </c>
      <c r="AJ69" s="97">
        <v>87</v>
      </c>
      <c r="AK69" s="97">
        <v>73</v>
      </c>
      <c r="AL69" s="97">
        <v>61</v>
      </c>
      <c r="AM69" s="97">
        <v>45</v>
      </c>
    </row>
    <row r="70" spans="1:39">
      <c r="A70" s="87">
        <v>61</v>
      </c>
      <c r="B70" s="145" t="s">
        <v>61</v>
      </c>
      <c r="C70" s="166">
        <v>139</v>
      </c>
      <c r="D70" s="96">
        <v>119</v>
      </c>
      <c r="E70" s="96">
        <v>49</v>
      </c>
      <c r="F70" s="96">
        <v>13</v>
      </c>
      <c r="G70" s="96">
        <v>68</v>
      </c>
      <c r="H70" s="96">
        <v>59</v>
      </c>
      <c r="I70" s="97">
        <v>65</v>
      </c>
      <c r="J70" s="141"/>
      <c r="K70" s="141"/>
      <c r="L70" s="141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141"/>
      <c r="AF70" s="141"/>
      <c r="AG70" s="141"/>
      <c r="AH70" s="141"/>
      <c r="AI70" s="141"/>
      <c r="AJ70" s="141"/>
      <c r="AK70" s="141"/>
      <c r="AL70" s="141"/>
      <c r="AM70" s="141"/>
    </row>
    <row r="71" spans="1:39">
      <c r="A71" s="87">
        <v>62</v>
      </c>
      <c r="B71" s="144" t="s">
        <v>62</v>
      </c>
      <c r="C71" s="166">
        <v>109</v>
      </c>
      <c r="D71" s="96">
        <v>93</v>
      </c>
      <c r="E71" s="96">
        <v>70</v>
      </c>
      <c r="F71" s="96">
        <v>4</v>
      </c>
      <c r="G71" s="96">
        <v>39</v>
      </c>
      <c r="H71" s="96">
        <v>43</v>
      </c>
      <c r="I71" s="97">
        <v>22</v>
      </c>
      <c r="J71" s="97">
        <v>99</v>
      </c>
      <c r="K71" s="97">
        <v>72</v>
      </c>
      <c r="L71" s="97">
        <v>67</v>
      </c>
      <c r="M71" s="97">
        <v>97</v>
      </c>
      <c r="N71" s="97">
        <v>77</v>
      </c>
      <c r="O71" s="97">
        <v>138</v>
      </c>
      <c r="P71" s="97">
        <v>127</v>
      </c>
      <c r="Q71" s="97">
        <v>116</v>
      </c>
      <c r="R71" s="97">
        <v>108</v>
      </c>
      <c r="S71" s="97">
        <v>133</v>
      </c>
      <c r="T71" s="97">
        <v>128</v>
      </c>
      <c r="U71" s="97">
        <v>135</v>
      </c>
      <c r="V71" s="97">
        <v>121</v>
      </c>
      <c r="W71" s="97">
        <v>165</v>
      </c>
      <c r="X71" s="97">
        <v>164</v>
      </c>
      <c r="Y71" s="97">
        <v>167</v>
      </c>
      <c r="Z71" s="97">
        <v>304</v>
      </c>
      <c r="AA71" s="97">
        <v>319</v>
      </c>
      <c r="AB71" s="97">
        <v>291</v>
      </c>
      <c r="AC71" s="97">
        <v>392</v>
      </c>
      <c r="AD71" s="97">
        <v>410</v>
      </c>
      <c r="AE71" s="97">
        <v>600</v>
      </c>
      <c r="AF71" s="97">
        <v>610</v>
      </c>
      <c r="AG71" s="97">
        <v>477</v>
      </c>
      <c r="AH71" s="97">
        <v>485</v>
      </c>
      <c r="AI71" s="97">
        <v>358</v>
      </c>
      <c r="AJ71" s="97">
        <v>341</v>
      </c>
      <c r="AK71" s="97">
        <v>305</v>
      </c>
      <c r="AL71" s="97">
        <v>314</v>
      </c>
      <c r="AM71" s="97">
        <v>222</v>
      </c>
    </row>
    <row r="72" spans="1:39">
      <c r="A72" s="87">
        <v>63</v>
      </c>
      <c r="B72" s="146" t="s">
        <v>63</v>
      </c>
      <c r="C72" s="166">
        <v>158</v>
      </c>
      <c r="D72" s="96">
        <v>180</v>
      </c>
      <c r="E72" s="96">
        <v>148</v>
      </c>
      <c r="F72" s="96">
        <v>44</v>
      </c>
      <c r="G72" s="96">
        <v>159</v>
      </c>
      <c r="H72" s="96">
        <v>234</v>
      </c>
      <c r="I72" s="97">
        <v>189</v>
      </c>
      <c r="J72" s="97">
        <v>208</v>
      </c>
      <c r="K72" s="97">
        <v>202</v>
      </c>
      <c r="L72" s="97">
        <v>220</v>
      </c>
      <c r="M72" s="97">
        <v>195</v>
      </c>
      <c r="N72" s="97">
        <v>151</v>
      </c>
      <c r="O72" s="97">
        <v>135</v>
      </c>
      <c r="P72" s="97">
        <v>112</v>
      </c>
      <c r="Q72" s="97">
        <v>78</v>
      </c>
      <c r="R72" s="97">
        <v>82</v>
      </c>
      <c r="S72" s="97">
        <v>107</v>
      </c>
      <c r="T72" s="97">
        <v>132</v>
      </c>
      <c r="U72" s="97">
        <v>95</v>
      </c>
      <c r="V72" s="97">
        <v>100</v>
      </c>
      <c r="W72" s="97">
        <v>140</v>
      </c>
      <c r="X72" s="97">
        <v>123</v>
      </c>
      <c r="Y72" s="97">
        <v>141</v>
      </c>
      <c r="Z72" s="97">
        <v>130</v>
      </c>
      <c r="AA72" s="97">
        <v>134</v>
      </c>
      <c r="AB72" s="97">
        <v>150</v>
      </c>
      <c r="AC72" s="97">
        <v>143</v>
      </c>
      <c r="AD72" s="97">
        <v>131</v>
      </c>
      <c r="AE72" s="97">
        <v>154</v>
      </c>
      <c r="AF72" s="97">
        <v>125</v>
      </c>
      <c r="AG72" s="97">
        <v>110</v>
      </c>
      <c r="AH72" s="97">
        <v>89</v>
      </c>
      <c r="AI72" s="97">
        <v>90</v>
      </c>
      <c r="AJ72" s="97">
        <v>89</v>
      </c>
      <c r="AK72" s="97">
        <v>95</v>
      </c>
      <c r="AL72" s="97">
        <v>94</v>
      </c>
      <c r="AM72" s="97">
        <v>85</v>
      </c>
    </row>
    <row r="73" spans="1:39">
      <c r="A73" s="87">
        <v>64</v>
      </c>
      <c r="B73" s="144" t="s">
        <v>64</v>
      </c>
      <c r="C73" s="166">
        <v>218</v>
      </c>
      <c r="D73" s="96">
        <v>179</v>
      </c>
      <c r="E73" s="96">
        <v>202</v>
      </c>
      <c r="F73" s="96">
        <v>3</v>
      </c>
      <c r="G73" s="96">
        <v>221</v>
      </c>
      <c r="H73" s="96">
        <v>169</v>
      </c>
      <c r="I73" s="97">
        <v>191</v>
      </c>
      <c r="J73" s="97">
        <v>319</v>
      </c>
      <c r="K73" s="97">
        <v>172</v>
      </c>
      <c r="L73" s="97">
        <v>52</v>
      </c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</row>
    <row r="74" spans="1:39">
      <c r="A74" s="87">
        <v>65</v>
      </c>
      <c r="B74" s="152" t="s">
        <v>65</v>
      </c>
      <c r="C74" s="166">
        <v>54</v>
      </c>
      <c r="D74" s="141"/>
      <c r="E74" s="141"/>
      <c r="F74" s="141"/>
      <c r="G74" s="141"/>
      <c r="H74" s="141"/>
      <c r="I74" s="141"/>
      <c r="J74" s="141"/>
      <c r="K74" s="141"/>
      <c r="L74" s="97">
        <v>0</v>
      </c>
      <c r="M74" s="97">
        <v>0</v>
      </c>
      <c r="N74" s="97">
        <v>68</v>
      </c>
      <c r="O74" s="97">
        <v>81</v>
      </c>
      <c r="P74" s="97">
        <v>56</v>
      </c>
      <c r="Q74" s="97">
        <v>88</v>
      </c>
      <c r="R74" s="97">
        <v>73</v>
      </c>
      <c r="S74" s="97">
        <v>36</v>
      </c>
      <c r="T74" s="97">
        <v>34</v>
      </c>
      <c r="U74" s="97">
        <v>21</v>
      </c>
      <c r="V74" s="97">
        <v>18</v>
      </c>
      <c r="W74" s="97">
        <v>15</v>
      </c>
      <c r="X74" s="97">
        <v>33</v>
      </c>
      <c r="Y74" s="97">
        <v>24</v>
      </c>
      <c r="Z74" s="97">
        <v>21</v>
      </c>
      <c r="AA74" s="97">
        <v>35</v>
      </c>
      <c r="AB74" s="97">
        <v>38</v>
      </c>
      <c r="AC74" s="97">
        <v>24</v>
      </c>
      <c r="AD74" s="97">
        <v>64</v>
      </c>
      <c r="AE74" s="97">
        <v>45</v>
      </c>
      <c r="AF74" s="97">
        <v>47</v>
      </c>
      <c r="AG74" s="97">
        <v>54</v>
      </c>
      <c r="AH74" s="97">
        <v>44</v>
      </c>
      <c r="AI74" s="97">
        <v>18</v>
      </c>
      <c r="AJ74" s="97">
        <v>24</v>
      </c>
      <c r="AK74" s="97">
        <v>15</v>
      </c>
      <c r="AL74" s="97">
        <v>2</v>
      </c>
      <c r="AM74" s="97">
        <v>33</v>
      </c>
    </row>
    <row r="75" spans="1:39">
      <c r="A75" s="87">
        <v>66</v>
      </c>
      <c r="B75" s="144" t="s">
        <v>66</v>
      </c>
      <c r="C75" s="166">
        <v>63</v>
      </c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</row>
    <row r="76" spans="1:39">
      <c r="A76" s="87">
        <v>67</v>
      </c>
      <c r="B76" s="155" t="s">
        <v>67</v>
      </c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</row>
    <row r="77" spans="1:39">
      <c r="A77" s="87">
        <v>68</v>
      </c>
      <c r="B77" s="149" t="s">
        <v>68</v>
      </c>
      <c r="C77" s="141"/>
      <c r="D77" s="97">
        <v>8</v>
      </c>
      <c r="E77" s="97">
        <v>13</v>
      </c>
      <c r="F77" s="97">
        <v>2</v>
      </c>
      <c r="G77" s="97">
        <v>33</v>
      </c>
      <c r="H77" s="97">
        <v>26</v>
      </c>
      <c r="I77" s="97">
        <v>45</v>
      </c>
      <c r="J77" s="141"/>
      <c r="K77" s="97">
        <v>45</v>
      </c>
      <c r="L77" s="97">
        <v>48</v>
      </c>
      <c r="M77" s="97">
        <v>29</v>
      </c>
      <c r="N77" s="97">
        <v>75</v>
      </c>
      <c r="O77" s="97">
        <v>57</v>
      </c>
      <c r="P77" s="97">
        <v>0</v>
      </c>
      <c r="Q77" s="142"/>
      <c r="R77" s="142"/>
      <c r="S77" s="97">
        <v>27</v>
      </c>
      <c r="T77" s="97">
        <v>27</v>
      </c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</row>
    <row r="78" spans="1:39">
      <c r="A78" s="87">
        <v>69</v>
      </c>
      <c r="B78" s="150" t="s">
        <v>139</v>
      </c>
      <c r="C78" s="141"/>
      <c r="D78" s="141"/>
      <c r="E78" s="141"/>
      <c r="F78" s="141"/>
      <c r="G78" s="141"/>
      <c r="H78" s="141"/>
      <c r="I78" s="141"/>
      <c r="J78" s="141"/>
      <c r="K78" s="141"/>
      <c r="L78" s="97">
        <v>0</v>
      </c>
      <c r="M78" s="97">
        <v>0</v>
      </c>
      <c r="N78" s="97">
        <v>26</v>
      </c>
      <c r="O78" s="97">
        <v>15</v>
      </c>
      <c r="P78" s="97">
        <v>35</v>
      </c>
      <c r="Q78" s="97">
        <v>51</v>
      </c>
      <c r="R78" s="97">
        <v>55</v>
      </c>
      <c r="S78" s="97">
        <v>34</v>
      </c>
      <c r="T78" s="97">
        <v>45</v>
      </c>
      <c r="U78" s="97">
        <v>61</v>
      </c>
      <c r="V78" s="97">
        <v>52</v>
      </c>
      <c r="W78" s="97">
        <v>53</v>
      </c>
      <c r="X78" s="97">
        <v>55</v>
      </c>
      <c r="Y78" s="97">
        <v>55</v>
      </c>
      <c r="Z78" s="97">
        <v>36</v>
      </c>
      <c r="AA78" s="97">
        <v>62</v>
      </c>
      <c r="AB78" s="97">
        <v>46</v>
      </c>
      <c r="AC78" s="97">
        <v>51</v>
      </c>
      <c r="AD78" s="97">
        <v>62</v>
      </c>
      <c r="AE78" s="97">
        <v>94</v>
      </c>
      <c r="AF78" s="97">
        <v>80</v>
      </c>
      <c r="AG78" s="97">
        <v>63</v>
      </c>
      <c r="AH78" s="97">
        <v>75</v>
      </c>
      <c r="AI78" s="97">
        <v>38</v>
      </c>
      <c r="AJ78" s="97">
        <v>43</v>
      </c>
      <c r="AK78" s="97">
        <v>46</v>
      </c>
      <c r="AL78" s="97">
        <v>49</v>
      </c>
      <c r="AM78" s="97">
        <v>39</v>
      </c>
    </row>
    <row r="79" spans="1:39">
      <c r="A79" s="87">
        <v>70</v>
      </c>
      <c r="B79" s="151" t="s">
        <v>140</v>
      </c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97">
        <v>10</v>
      </c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</row>
    <row r="80" spans="1:39">
      <c r="A80" s="87">
        <v>71</v>
      </c>
      <c r="B80" s="153" t="s">
        <v>141</v>
      </c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97">
        <v>3</v>
      </c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</row>
    <row r="81" spans="1:39">
      <c r="A81" s="87">
        <v>72</v>
      </c>
      <c r="B81" s="148" t="s">
        <v>142</v>
      </c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97">
        <v>18</v>
      </c>
      <c r="AA81" s="97">
        <v>8</v>
      </c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</row>
    <row r="82" spans="1:39">
      <c r="A82" s="87">
        <v>73</v>
      </c>
      <c r="B82" s="153" t="s">
        <v>143</v>
      </c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97">
        <v>13</v>
      </c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</row>
    <row r="83" spans="1:39">
      <c r="A83" s="87">
        <v>1</v>
      </c>
      <c r="B83" s="147" t="s">
        <v>144</v>
      </c>
      <c r="C83" s="167">
        <v>1</v>
      </c>
      <c r="D83" s="97">
        <v>2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</row>
    <row r="84" spans="1:39">
      <c r="A84" s="87">
        <v>2</v>
      </c>
      <c r="B84" s="147" t="s">
        <v>145</v>
      </c>
      <c r="C84" s="167">
        <v>2</v>
      </c>
      <c r="D84" s="97">
        <v>2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</row>
    <row r="85" spans="1:39">
      <c r="A85" s="87">
        <v>3</v>
      </c>
      <c r="B85" s="147" t="s">
        <v>146</v>
      </c>
      <c r="C85" s="167">
        <v>17</v>
      </c>
      <c r="D85" s="97">
        <v>25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</row>
    <row r="86" spans="1:39">
      <c r="A86" s="87">
        <v>4</v>
      </c>
      <c r="B86" s="147" t="s">
        <v>147</v>
      </c>
      <c r="C86" s="167">
        <v>0</v>
      </c>
      <c r="D86" s="97">
        <v>79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</row>
    <row r="87" spans="1:39"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99"/>
      <c r="AD87" s="99"/>
      <c r="AE87" s="99"/>
      <c r="AJ87" s="106"/>
      <c r="AK87" s="106"/>
      <c r="AL87" s="106"/>
      <c r="AM87" s="106"/>
    </row>
    <row r="88" spans="1:39" s="102" customFormat="1">
      <c r="A88" s="87"/>
      <c r="B88" s="100" t="s">
        <v>70</v>
      </c>
      <c r="C88" s="101">
        <f t="shared" ref="C88:AM88" si="3">SUM(C67:C86)</f>
        <v>1151</v>
      </c>
      <c r="D88" s="101">
        <f t="shared" si="3"/>
        <v>1138</v>
      </c>
      <c r="E88" s="101">
        <f t="shared" si="3"/>
        <v>748</v>
      </c>
      <c r="F88" s="101">
        <f t="shared" si="3"/>
        <v>73</v>
      </c>
      <c r="G88" s="101">
        <f t="shared" si="3"/>
        <v>611</v>
      </c>
      <c r="H88" s="101">
        <f t="shared" si="3"/>
        <v>662</v>
      </c>
      <c r="I88" s="101">
        <f t="shared" si="3"/>
        <v>623</v>
      </c>
      <c r="J88" s="101">
        <f t="shared" si="3"/>
        <v>735</v>
      </c>
      <c r="K88" s="101">
        <f t="shared" si="3"/>
        <v>634</v>
      </c>
      <c r="L88" s="101">
        <f t="shared" si="3"/>
        <v>553</v>
      </c>
      <c r="M88" s="101">
        <f t="shared" si="3"/>
        <v>543</v>
      </c>
      <c r="N88" s="101">
        <f t="shared" si="3"/>
        <v>551</v>
      </c>
      <c r="O88" s="101">
        <f t="shared" si="3"/>
        <v>640</v>
      </c>
      <c r="P88" s="101">
        <f t="shared" si="3"/>
        <v>548</v>
      </c>
      <c r="Q88" s="101">
        <f t="shared" si="3"/>
        <v>576</v>
      </c>
      <c r="R88" s="101">
        <f t="shared" si="3"/>
        <v>568</v>
      </c>
      <c r="S88" s="101">
        <f t="shared" si="3"/>
        <v>580</v>
      </c>
      <c r="T88" s="101">
        <f t="shared" si="3"/>
        <v>579</v>
      </c>
      <c r="U88" s="101">
        <f t="shared" si="3"/>
        <v>594</v>
      </c>
      <c r="V88" s="101">
        <f t="shared" si="3"/>
        <v>599</v>
      </c>
      <c r="W88" s="101">
        <f t="shared" si="3"/>
        <v>770</v>
      </c>
      <c r="X88" s="101">
        <f t="shared" si="3"/>
        <v>730</v>
      </c>
      <c r="Y88" s="101">
        <f t="shared" si="3"/>
        <v>794</v>
      </c>
      <c r="Z88" s="101">
        <f t="shared" si="3"/>
        <v>1010</v>
      </c>
      <c r="AA88" s="101">
        <f t="shared" si="3"/>
        <v>1019</v>
      </c>
      <c r="AB88" s="101">
        <f t="shared" si="3"/>
        <v>996</v>
      </c>
      <c r="AC88" s="101">
        <f t="shared" si="3"/>
        <v>1029</v>
      </c>
      <c r="AD88" s="101">
        <f t="shared" si="3"/>
        <v>1039</v>
      </c>
      <c r="AE88" s="101">
        <f t="shared" si="3"/>
        <v>1191</v>
      </c>
      <c r="AF88" s="101">
        <f t="shared" si="3"/>
        <v>1124</v>
      </c>
      <c r="AG88" s="101">
        <f t="shared" si="3"/>
        <v>912</v>
      </c>
      <c r="AH88" s="101">
        <f t="shared" si="3"/>
        <v>912</v>
      </c>
      <c r="AI88" s="101">
        <f t="shared" si="3"/>
        <v>794</v>
      </c>
      <c r="AJ88" s="101">
        <f t="shared" si="3"/>
        <v>768</v>
      </c>
      <c r="AK88" s="101">
        <f t="shared" si="3"/>
        <v>702</v>
      </c>
      <c r="AL88" s="101">
        <f t="shared" si="3"/>
        <v>646</v>
      </c>
      <c r="AM88" s="101">
        <f t="shared" si="3"/>
        <v>567</v>
      </c>
    </row>
    <row r="89" spans="1:39"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99"/>
      <c r="AD89" s="99"/>
      <c r="AE89" s="99"/>
      <c r="AJ89" s="106"/>
      <c r="AK89" s="106"/>
      <c r="AL89" s="106"/>
      <c r="AM89" s="106"/>
    </row>
    <row r="90" spans="1:39">
      <c r="A90" s="87">
        <v>1</v>
      </c>
      <c r="B90" s="147" t="s">
        <v>144</v>
      </c>
      <c r="C90" s="167">
        <v>32</v>
      </c>
      <c r="D90" s="97">
        <v>33</v>
      </c>
      <c r="E90" s="96">
        <v>134</v>
      </c>
      <c r="F90" s="96">
        <v>2</v>
      </c>
      <c r="G90" s="96">
        <v>18</v>
      </c>
      <c r="H90" s="96">
        <v>34</v>
      </c>
      <c r="I90" s="97">
        <v>25</v>
      </c>
      <c r="J90" s="97">
        <v>20</v>
      </c>
      <c r="K90" s="97">
        <v>28</v>
      </c>
      <c r="L90" s="97">
        <v>35</v>
      </c>
      <c r="M90" s="97">
        <v>34</v>
      </c>
      <c r="N90" s="97">
        <v>60</v>
      </c>
      <c r="O90" s="97">
        <v>20</v>
      </c>
      <c r="P90" s="97">
        <v>26</v>
      </c>
      <c r="Q90" s="97">
        <v>41</v>
      </c>
      <c r="R90" s="97">
        <v>31</v>
      </c>
      <c r="S90" s="97">
        <v>16</v>
      </c>
      <c r="T90" s="97">
        <v>24</v>
      </c>
      <c r="U90" s="97">
        <v>25</v>
      </c>
      <c r="V90" s="97">
        <v>33</v>
      </c>
      <c r="W90" s="97">
        <v>23</v>
      </c>
      <c r="X90" s="97">
        <v>15</v>
      </c>
      <c r="Y90" s="97">
        <v>17</v>
      </c>
      <c r="Z90" s="97">
        <v>21</v>
      </c>
      <c r="AA90" s="97">
        <v>7</v>
      </c>
      <c r="AB90" s="97">
        <v>10</v>
      </c>
      <c r="AC90" s="97">
        <v>13</v>
      </c>
      <c r="AD90" s="97">
        <v>16</v>
      </c>
      <c r="AE90" s="97">
        <v>44</v>
      </c>
      <c r="AF90" s="97">
        <v>15</v>
      </c>
      <c r="AG90" s="97">
        <v>7</v>
      </c>
      <c r="AH90" s="97">
        <v>13</v>
      </c>
      <c r="AI90" s="97">
        <v>18</v>
      </c>
      <c r="AJ90" s="97">
        <v>56</v>
      </c>
      <c r="AK90" s="97">
        <v>11</v>
      </c>
      <c r="AL90" s="97">
        <v>73</v>
      </c>
      <c r="AM90" s="97">
        <v>15</v>
      </c>
    </row>
    <row r="91" spans="1:39">
      <c r="A91" s="87">
        <v>2</v>
      </c>
      <c r="B91" s="147" t="s">
        <v>145</v>
      </c>
      <c r="C91" s="167">
        <v>32</v>
      </c>
      <c r="D91" s="97">
        <v>35</v>
      </c>
      <c r="E91" s="96">
        <v>29</v>
      </c>
      <c r="F91" s="96">
        <v>13</v>
      </c>
      <c r="G91" s="96">
        <v>172</v>
      </c>
      <c r="H91" s="96">
        <v>171</v>
      </c>
      <c r="I91" s="97">
        <v>179</v>
      </c>
      <c r="J91" s="97">
        <v>193</v>
      </c>
      <c r="K91" s="97">
        <v>217</v>
      </c>
      <c r="L91" s="97">
        <v>157</v>
      </c>
      <c r="M91" s="97">
        <v>141</v>
      </c>
      <c r="N91" s="97">
        <v>142</v>
      </c>
      <c r="O91" s="97">
        <v>171</v>
      </c>
      <c r="P91" s="97">
        <v>135</v>
      </c>
      <c r="Q91" s="239">
        <v>210</v>
      </c>
      <c r="R91" s="239">
        <v>209</v>
      </c>
      <c r="S91" s="239">
        <v>155</v>
      </c>
      <c r="T91" s="239">
        <v>161</v>
      </c>
      <c r="U91" s="239">
        <v>200</v>
      </c>
      <c r="V91" s="239">
        <v>213</v>
      </c>
      <c r="W91" s="239">
        <v>193</v>
      </c>
      <c r="X91" s="239">
        <v>195</v>
      </c>
      <c r="Y91" s="239">
        <v>180</v>
      </c>
      <c r="Z91" s="239">
        <v>198</v>
      </c>
      <c r="AA91" s="239">
        <v>169</v>
      </c>
      <c r="AB91" s="239">
        <v>260</v>
      </c>
      <c r="AC91" s="239">
        <v>198</v>
      </c>
      <c r="AD91" s="239">
        <v>197</v>
      </c>
      <c r="AE91" s="239">
        <v>133</v>
      </c>
      <c r="AF91" s="239">
        <v>125</v>
      </c>
      <c r="AG91" s="239">
        <v>135</v>
      </c>
      <c r="AH91" s="239">
        <v>126</v>
      </c>
      <c r="AI91" s="239">
        <v>114</v>
      </c>
      <c r="AJ91" s="239">
        <v>82</v>
      </c>
      <c r="AK91" s="239">
        <v>126</v>
      </c>
      <c r="AL91" s="239">
        <v>85</v>
      </c>
      <c r="AM91" s="239">
        <v>74</v>
      </c>
    </row>
    <row r="92" spans="1:39">
      <c r="A92" s="87">
        <v>3</v>
      </c>
      <c r="B92" s="147" t="s">
        <v>146</v>
      </c>
      <c r="C92" s="167">
        <v>219</v>
      </c>
      <c r="D92" s="97">
        <v>223</v>
      </c>
      <c r="E92" s="96">
        <v>16</v>
      </c>
      <c r="F92" s="96">
        <v>8</v>
      </c>
      <c r="G92" s="96">
        <v>205</v>
      </c>
      <c r="H92" s="96">
        <v>72</v>
      </c>
      <c r="I92" s="97">
        <v>76</v>
      </c>
      <c r="J92" s="97">
        <v>80</v>
      </c>
      <c r="K92" s="97">
        <v>95</v>
      </c>
      <c r="L92" s="97">
        <v>119</v>
      </c>
      <c r="M92" s="97">
        <v>188</v>
      </c>
      <c r="N92" s="97">
        <v>210</v>
      </c>
      <c r="O92" s="97">
        <v>187</v>
      </c>
      <c r="P92" s="97">
        <v>206</v>
      </c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  <c r="AE92" s="239"/>
      <c r="AF92" s="239"/>
      <c r="AG92" s="239"/>
      <c r="AH92" s="239"/>
      <c r="AI92" s="239"/>
      <c r="AJ92" s="239"/>
      <c r="AK92" s="239"/>
      <c r="AL92" s="239"/>
      <c r="AM92" s="239"/>
    </row>
    <row r="93" spans="1:39">
      <c r="A93" s="87">
        <v>4</v>
      </c>
      <c r="B93" s="147" t="s">
        <v>147</v>
      </c>
      <c r="C93" s="167">
        <v>1</v>
      </c>
      <c r="D93" s="97">
        <v>2</v>
      </c>
      <c r="E93" s="96">
        <v>178</v>
      </c>
      <c r="F93" s="96">
        <v>0</v>
      </c>
      <c r="G93" s="96">
        <v>0</v>
      </c>
      <c r="H93" s="96">
        <v>0</v>
      </c>
      <c r="I93" s="97">
        <v>0</v>
      </c>
      <c r="J93" s="97">
        <v>0</v>
      </c>
      <c r="K93" s="97">
        <v>0</v>
      </c>
      <c r="L93" s="97">
        <v>0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0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97">
        <v>0</v>
      </c>
      <c r="AD93" s="97">
        <v>0</v>
      </c>
      <c r="AE93" s="97">
        <v>0</v>
      </c>
      <c r="AF93" s="97">
        <v>0</v>
      </c>
      <c r="AG93" s="97">
        <v>0</v>
      </c>
      <c r="AH93" s="97">
        <v>0</v>
      </c>
      <c r="AI93" s="97">
        <v>0</v>
      </c>
      <c r="AJ93" s="97">
        <v>0</v>
      </c>
      <c r="AK93" s="97">
        <v>0</v>
      </c>
      <c r="AL93" s="97">
        <v>0</v>
      </c>
      <c r="AM93" s="97">
        <v>0</v>
      </c>
    </row>
    <row r="94" spans="1:39"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99"/>
      <c r="AD94" s="99"/>
      <c r="AE94" s="99"/>
      <c r="AJ94" s="106"/>
      <c r="AK94" s="106"/>
      <c r="AL94" s="106"/>
      <c r="AM94" s="106"/>
    </row>
    <row r="95" spans="1:39">
      <c r="B95" s="107" t="s">
        <v>72</v>
      </c>
      <c r="C95" s="108">
        <f>+C93+C92+C91+C90+C88+C65+C60</f>
        <v>10896</v>
      </c>
      <c r="D95" s="108">
        <f>+D93+D90+D91+D92+D88+D65+D60</f>
        <v>11046</v>
      </c>
      <c r="E95" s="108">
        <f>+E93+E90+E91+E92+E88+E65+E60</f>
        <v>9512</v>
      </c>
      <c r="F95" s="108">
        <f>+F93+F90+F91+F92+F88+F65+F60</f>
        <v>2375</v>
      </c>
      <c r="G95" s="108">
        <f>+G93+G90+G91+G92+G88+G65+G60</f>
        <v>9427</v>
      </c>
      <c r="H95" s="108">
        <f>SUM(H93+H90+H91+H92+H88+H65+H60)</f>
        <v>10089</v>
      </c>
      <c r="I95" s="108">
        <f t="shared" ref="I95:AM95" si="4">SUM(I93+I90+I91+I92+I88+I65+I60)</f>
        <v>9745</v>
      </c>
      <c r="J95" s="108">
        <f t="shared" si="4"/>
        <v>9756</v>
      </c>
      <c r="K95" s="108">
        <f t="shared" si="4"/>
        <v>9155</v>
      </c>
      <c r="L95" s="108">
        <f t="shared" si="4"/>
        <v>8507</v>
      </c>
      <c r="M95" s="108">
        <f t="shared" si="4"/>
        <v>8271</v>
      </c>
      <c r="N95" s="108">
        <f t="shared" si="4"/>
        <v>8127</v>
      </c>
      <c r="O95" s="108">
        <f t="shared" si="4"/>
        <v>7583</v>
      </c>
      <c r="P95" s="108">
        <f t="shared" si="4"/>
        <v>7112</v>
      </c>
      <c r="Q95" s="108">
        <f t="shared" si="4"/>
        <v>7253</v>
      </c>
      <c r="R95" s="108">
        <f t="shared" si="4"/>
        <v>6779</v>
      </c>
      <c r="S95" s="108">
        <f t="shared" si="4"/>
        <v>6660</v>
      </c>
      <c r="T95" s="108">
        <f t="shared" si="4"/>
        <v>6609</v>
      </c>
      <c r="U95" s="108">
        <f t="shared" si="4"/>
        <v>6521</v>
      </c>
      <c r="V95" s="108">
        <f t="shared" si="4"/>
        <v>6509</v>
      </c>
      <c r="W95" s="108">
        <f t="shared" si="4"/>
        <v>6856</v>
      </c>
      <c r="X95" s="108">
        <f t="shared" si="4"/>
        <v>6692</v>
      </c>
      <c r="Y95" s="108">
        <f t="shared" si="4"/>
        <v>7103</v>
      </c>
      <c r="Z95" s="108">
        <f t="shared" si="4"/>
        <v>7313</v>
      </c>
      <c r="AA95" s="108">
        <f t="shared" si="4"/>
        <v>7067</v>
      </c>
      <c r="AB95" s="108">
        <f t="shared" si="4"/>
        <v>6822</v>
      </c>
      <c r="AC95" s="108">
        <f t="shared" si="4"/>
        <v>7008</v>
      </c>
      <c r="AD95" s="108">
        <f t="shared" si="4"/>
        <v>7353</v>
      </c>
      <c r="AE95" s="108">
        <f t="shared" si="4"/>
        <v>7875</v>
      </c>
      <c r="AF95" s="108">
        <f t="shared" si="4"/>
        <v>8369</v>
      </c>
      <c r="AG95" s="108">
        <f t="shared" si="4"/>
        <v>7657</v>
      </c>
      <c r="AH95" s="108">
        <f t="shared" si="4"/>
        <v>7135</v>
      </c>
      <c r="AI95" s="108">
        <f t="shared" si="4"/>
        <v>7170</v>
      </c>
      <c r="AJ95" s="108">
        <f t="shared" si="4"/>
        <v>6653</v>
      </c>
      <c r="AK95" s="108">
        <f t="shared" si="4"/>
        <v>6137</v>
      </c>
      <c r="AL95" s="108">
        <f t="shared" si="4"/>
        <v>5816</v>
      </c>
      <c r="AM95" s="108">
        <f t="shared" si="4"/>
        <v>5432</v>
      </c>
    </row>
    <row r="96" spans="1:39">
      <c r="D96" s="109">
        <f t="shared" ref="D96:AL96" si="5">+D95-E95</f>
        <v>1534</v>
      </c>
      <c r="E96" s="109">
        <f t="shared" si="5"/>
        <v>7137</v>
      </c>
      <c r="F96" s="109">
        <f t="shared" si="5"/>
        <v>-7052</v>
      </c>
      <c r="G96" s="109">
        <f t="shared" si="5"/>
        <v>-662</v>
      </c>
      <c r="H96" s="109">
        <f t="shared" si="5"/>
        <v>344</v>
      </c>
      <c r="I96" s="109">
        <f t="shared" si="5"/>
        <v>-11</v>
      </c>
      <c r="J96" s="109">
        <f t="shared" si="5"/>
        <v>601</v>
      </c>
      <c r="K96" s="109">
        <f t="shared" si="5"/>
        <v>648</v>
      </c>
      <c r="L96" s="109">
        <f t="shared" si="5"/>
        <v>236</v>
      </c>
      <c r="M96" s="109">
        <f t="shared" si="5"/>
        <v>144</v>
      </c>
      <c r="N96" s="109">
        <f t="shared" si="5"/>
        <v>544</v>
      </c>
      <c r="O96" s="109">
        <f t="shared" si="5"/>
        <v>471</v>
      </c>
      <c r="P96" s="109">
        <f t="shared" si="5"/>
        <v>-141</v>
      </c>
      <c r="Q96" s="109">
        <f t="shared" si="5"/>
        <v>474</v>
      </c>
      <c r="R96" s="109">
        <f t="shared" si="5"/>
        <v>119</v>
      </c>
      <c r="S96" s="109">
        <f t="shared" si="5"/>
        <v>51</v>
      </c>
      <c r="T96" s="109">
        <f t="shared" si="5"/>
        <v>88</v>
      </c>
      <c r="U96" s="109">
        <f t="shared" si="5"/>
        <v>12</v>
      </c>
      <c r="V96" s="109">
        <f t="shared" si="5"/>
        <v>-347</v>
      </c>
      <c r="W96" s="109">
        <f t="shared" si="5"/>
        <v>164</v>
      </c>
      <c r="X96" s="109">
        <f t="shared" si="5"/>
        <v>-411</v>
      </c>
      <c r="Y96" s="109">
        <f t="shared" si="5"/>
        <v>-210</v>
      </c>
      <c r="Z96" s="109">
        <f t="shared" si="5"/>
        <v>246</v>
      </c>
      <c r="AA96" s="109">
        <f t="shared" si="5"/>
        <v>245</v>
      </c>
      <c r="AB96" s="109">
        <f t="shared" si="5"/>
        <v>-186</v>
      </c>
      <c r="AC96" s="109">
        <f t="shared" si="5"/>
        <v>-345</v>
      </c>
      <c r="AD96" s="109">
        <f t="shared" si="5"/>
        <v>-522</v>
      </c>
      <c r="AE96" s="109">
        <f t="shared" si="5"/>
        <v>-494</v>
      </c>
      <c r="AF96" s="109">
        <f t="shared" si="5"/>
        <v>712</v>
      </c>
      <c r="AG96" s="109">
        <f t="shared" si="5"/>
        <v>522</v>
      </c>
      <c r="AH96" s="109">
        <f t="shared" si="5"/>
        <v>-35</v>
      </c>
      <c r="AI96" s="109">
        <f t="shared" si="5"/>
        <v>517</v>
      </c>
      <c r="AJ96" s="109">
        <f t="shared" si="5"/>
        <v>516</v>
      </c>
      <c r="AK96" s="109">
        <f t="shared" si="5"/>
        <v>321</v>
      </c>
      <c r="AL96" s="109">
        <f t="shared" si="5"/>
        <v>384</v>
      </c>
    </row>
    <row r="98" spans="3:39">
      <c r="C98" s="87">
        <v>10896</v>
      </c>
      <c r="D98" s="87">
        <v>11046</v>
      </c>
      <c r="E98" s="87">
        <v>9512</v>
      </c>
      <c r="F98" s="87">
        <v>2375</v>
      </c>
      <c r="G98" s="87">
        <v>9427</v>
      </c>
      <c r="H98" s="87">
        <v>10089</v>
      </c>
      <c r="I98" s="87">
        <v>9745</v>
      </c>
      <c r="J98" s="87">
        <v>9756</v>
      </c>
      <c r="K98" s="87">
        <v>9155</v>
      </c>
      <c r="L98" s="87">
        <v>8507</v>
      </c>
      <c r="M98" s="87">
        <v>8271</v>
      </c>
      <c r="N98" s="87">
        <v>8127</v>
      </c>
      <c r="O98" s="87">
        <v>7583</v>
      </c>
      <c r="P98" s="87">
        <v>7112</v>
      </c>
      <c r="Q98" s="87">
        <v>7253</v>
      </c>
      <c r="R98" s="87">
        <v>6779</v>
      </c>
      <c r="S98" s="87">
        <v>6660</v>
      </c>
      <c r="T98" s="87">
        <v>6609</v>
      </c>
      <c r="U98" s="87">
        <v>6521</v>
      </c>
      <c r="V98" s="87">
        <v>6509</v>
      </c>
      <c r="W98" s="87">
        <v>6856</v>
      </c>
      <c r="X98" s="87">
        <v>6692</v>
      </c>
      <c r="Y98" s="87">
        <v>7103</v>
      </c>
      <c r="Z98" s="87">
        <v>7313</v>
      </c>
      <c r="AA98" s="87">
        <v>7067</v>
      </c>
      <c r="AB98" s="87">
        <v>6822</v>
      </c>
      <c r="AC98" s="87">
        <v>7008</v>
      </c>
      <c r="AD98" s="87">
        <v>7353</v>
      </c>
      <c r="AE98" s="87">
        <v>7875</v>
      </c>
      <c r="AF98" s="87">
        <v>8369</v>
      </c>
      <c r="AG98" s="87">
        <v>7657</v>
      </c>
      <c r="AH98" s="87">
        <v>7135</v>
      </c>
      <c r="AI98" s="87">
        <v>7170</v>
      </c>
      <c r="AJ98" s="87">
        <v>6653</v>
      </c>
      <c r="AK98" s="87">
        <v>6137</v>
      </c>
      <c r="AL98" s="87">
        <v>5845</v>
      </c>
      <c r="AM98" s="87">
        <v>5462</v>
      </c>
    </row>
    <row r="99" spans="3:39">
      <c r="C99" s="87">
        <f t="shared" ref="C99:E99" si="6">SUM(C95-C98)</f>
        <v>0</v>
      </c>
      <c r="D99" s="87">
        <f t="shared" si="6"/>
        <v>0</v>
      </c>
      <c r="E99" s="87">
        <f t="shared" si="6"/>
        <v>0</v>
      </c>
      <c r="F99" s="87">
        <f t="shared" ref="F99:G99" si="7">SUM(F95-F98)</f>
        <v>0</v>
      </c>
      <c r="G99" s="87">
        <f t="shared" si="7"/>
        <v>0</v>
      </c>
      <c r="H99" s="87">
        <f t="shared" ref="H99:AK99" si="8">SUM(H95-H98)</f>
        <v>0</v>
      </c>
      <c r="I99" s="87">
        <f t="shared" si="8"/>
        <v>0</v>
      </c>
      <c r="J99" s="87">
        <f t="shared" si="8"/>
        <v>0</v>
      </c>
      <c r="K99" s="87">
        <f t="shared" si="8"/>
        <v>0</v>
      </c>
      <c r="L99" s="87">
        <f t="shared" si="8"/>
        <v>0</v>
      </c>
      <c r="M99" s="87">
        <f t="shared" si="8"/>
        <v>0</v>
      </c>
      <c r="N99" s="87">
        <f t="shared" si="8"/>
        <v>0</v>
      </c>
      <c r="O99" s="87">
        <f t="shared" si="8"/>
        <v>0</v>
      </c>
      <c r="P99" s="87">
        <f t="shared" si="8"/>
        <v>0</v>
      </c>
      <c r="Q99" s="87">
        <f t="shared" si="8"/>
        <v>0</v>
      </c>
      <c r="R99" s="87">
        <f t="shared" si="8"/>
        <v>0</v>
      </c>
      <c r="S99" s="87">
        <f t="shared" si="8"/>
        <v>0</v>
      </c>
      <c r="T99" s="87">
        <f t="shared" si="8"/>
        <v>0</v>
      </c>
      <c r="U99" s="87">
        <f t="shared" si="8"/>
        <v>0</v>
      </c>
      <c r="V99" s="87">
        <f t="shared" si="8"/>
        <v>0</v>
      </c>
      <c r="W99" s="87">
        <f t="shared" si="8"/>
        <v>0</v>
      </c>
      <c r="X99" s="87">
        <f t="shared" si="8"/>
        <v>0</v>
      </c>
      <c r="Y99" s="87">
        <f t="shared" si="8"/>
        <v>0</v>
      </c>
      <c r="Z99" s="87">
        <f t="shared" si="8"/>
        <v>0</v>
      </c>
      <c r="AA99" s="87">
        <f t="shared" si="8"/>
        <v>0</v>
      </c>
      <c r="AB99" s="87">
        <f t="shared" si="8"/>
        <v>0</v>
      </c>
      <c r="AC99" s="87">
        <f t="shared" si="8"/>
        <v>0</v>
      </c>
      <c r="AD99" s="87">
        <f t="shared" si="8"/>
        <v>0</v>
      </c>
      <c r="AE99" s="87">
        <f t="shared" si="8"/>
        <v>0</v>
      </c>
      <c r="AF99" s="87">
        <f t="shared" si="8"/>
        <v>0</v>
      </c>
      <c r="AG99" s="87">
        <f t="shared" si="8"/>
        <v>0</v>
      </c>
      <c r="AH99" s="87">
        <f t="shared" si="8"/>
        <v>0</v>
      </c>
      <c r="AI99" s="87">
        <f t="shared" si="8"/>
        <v>0</v>
      </c>
      <c r="AJ99" s="87">
        <f t="shared" si="8"/>
        <v>0</v>
      </c>
      <c r="AK99" s="87">
        <f t="shared" si="8"/>
        <v>0</v>
      </c>
      <c r="AL99" s="87">
        <f t="shared" ref="AL99" si="9">SUM(AL95-AL98)</f>
        <v>-29</v>
      </c>
      <c r="AM99" s="87">
        <f>SUM(AM95-AM98)</f>
        <v>-30</v>
      </c>
    </row>
    <row r="104" spans="3:39">
      <c r="C104" s="87">
        <f>SUM(C90:C93)</f>
        <v>284</v>
      </c>
    </row>
  </sheetData>
  <sortState xmlns:xlrd2="http://schemas.microsoft.com/office/spreadsheetml/2017/richdata2" ref="A93:AM93">
    <sortCondition ref="A83:A86"/>
  </sortState>
  <mergeCells count="24">
    <mergeCell ref="AL91:AL92"/>
    <mergeCell ref="AM91:AM92"/>
    <mergeCell ref="AF91:AF92"/>
    <mergeCell ref="AG91:AG92"/>
    <mergeCell ref="AH91:AH92"/>
    <mergeCell ref="AI91:AI92"/>
    <mergeCell ref="AJ91:AJ92"/>
    <mergeCell ref="AK91:AK92"/>
    <mergeCell ref="AE91:AE92"/>
    <mergeCell ref="B1:AM1"/>
    <mergeCell ref="Q91:Q92"/>
    <mergeCell ref="R91:R92"/>
    <mergeCell ref="S91:S92"/>
    <mergeCell ref="T91:T92"/>
    <mergeCell ref="U91:U92"/>
    <mergeCell ref="V91:V92"/>
    <mergeCell ref="W91:W92"/>
    <mergeCell ref="X91:X92"/>
    <mergeCell ref="Y91:Y92"/>
    <mergeCell ref="Z91:Z92"/>
    <mergeCell ref="AA91:AA92"/>
    <mergeCell ref="AB91:AB92"/>
    <mergeCell ref="AC91:AC92"/>
    <mergeCell ref="AD91:AD9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33"/>
  <sheetViews>
    <sheetView workbookViewId="0"/>
  </sheetViews>
  <sheetFormatPr defaultColWidth="9.85546875" defaultRowHeight="15"/>
  <cols>
    <col min="1" max="1" width="3.7109375" style="13" customWidth="1"/>
    <col min="2" max="2" width="16" style="13" customWidth="1"/>
    <col min="3" max="3" width="5.28515625" style="13" customWidth="1"/>
    <col min="4" max="4" width="5.28515625" style="1" customWidth="1"/>
    <col min="5" max="5" width="5.28515625" style="2" customWidth="1"/>
    <col min="6" max="6" width="5.28515625" style="3" customWidth="1"/>
    <col min="7" max="7" width="5.28515625" style="14" customWidth="1"/>
    <col min="8" max="8" width="5.28515625" style="15" customWidth="1"/>
    <col min="9" max="9" width="5.28515625" style="16" customWidth="1"/>
    <col min="10" max="10" width="5.28515625" style="17" customWidth="1"/>
    <col min="11" max="17" width="5.28515625" style="18" customWidth="1"/>
    <col min="18" max="18" width="1.28515625" style="18" customWidth="1"/>
    <col min="19" max="16384" width="9.85546875" style="13"/>
  </cols>
  <sheetData>
    <row r="1" spans="1:18" s="19" customFormat="1" ht="23.25">
      <c r="A1" s="241" t="s">
        <v>148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18" s="20" customFormat="1" ht="18.75" customHeight="1">
      <c r="B2" s="21"/>
      <c r="C2" s="22"/>
      <c r="D2" s="23"/>
      <c r="E2" s="24"/>
      <c r="F2" s="22"/>
      <c r="G2" s="22"/>
      <c r="H2" s="22"/>
      <c r="I2" s="21"/>
      <c r="J2" s="21"/>
      <c r="K2" s="21"/>
    </row>
    <row r="3" spans="1:18" s="4" customFormat="1" ht="18.75" customHeight="1">
      <c r="B3" s="7" t="s">
        <v>149</v>
      </c>
      <c r="D3" s="25"/>
      <c r="E3" s="9"/>
      <c r="F3" s="9"/>
      <c r="G3" s="9"/>
      <c r="H3" s="5"/>
      <c r="I3" s="5"/>
      <c r="J3" s="5"/>
      <c r="K3" s="5"/>
    </row>
    <row r="4" spans="1:18" s="4" customFormat="1" ht="18.75" customHeight="1">
      <c r="B4" s="9"/>
      <c r="C4" s="9"/>
      <c r="D4" s="25"/>
      <c r="E4" s="9"/>
      <c r="F4" s="9"/>
      <c r="G4" s="9"/>
      <c r="H4" s="5"/>
      <c r="I4" s="5"/>
      <c r="J4" s="5"/>
      <c r="K4" s="5"/>
      <c r="L4" s="11"/>
      <c r="M4" s="11"/>
      <c r="N4" s="11"/>
    </row>
    <row r="5" spans="1:18" s="4" customFormat="1" ht="18.75" customHeight="1">
      <c r="B5" s="9"/>
      <c r="C5" s="10" t="s">
        <v>150</v>
      </c>
      <c r="D5" s="9"/>
      <c r="E5" s="9"/>
      <c r="F5" s="9"/>
      <c r="G5" s="5"/>
      <c r="H5" s="5"/>
      <c r="I5" s="5"/>
      <c r="J5" s="5"/>
      <c r="K5" s="5"/>
      <c r="L5" s="11"/>
      <c r="M5" s="11"/>
      <c r="N5" s="11"/>
    </row>
    <row r="6" spans="1:18" s="4" customFormat="1" ht="18.75" customHeight="1">
      <c r="B6" s="9"/>
      <c r="J6" s="5"/>
      <c r="K6" s="5"/>
      <c r="L6" s="11"/>
      <c r="M6" s="11"/>
      <c r="N6" s="11"/>
    </row>
    <row r="7" spans="1:18" s="4" customFormat="1" ht="18.75" customHeight="1">
      <c r="B7" s="9"/>
      <c r="D7" s="4" t="s">
        <v>151</v>
      </c>
      <c r="E7" s="9"/>
      <c r="F7" s="9"/>
      <c r="G7" s="9"/>
      <c r="H7" s="5"/>
      <c r="I7" s="5"/>
      <c r="J7" s="5"/>
      <c r="K7" s="5"/>
      <c r="L7" s="11"/>
      <c r="M7" s="11"/>
      <c r="N7" s="11"/>
    </row>
    <row r="8" spans="1:18" s="4" customFormat="1" ht="18.75" customHeight="1">
      <c r="D8" s="4" t="s">
        <v>152</v>
      </c>
      <c r="H8" s="5"/>
      <c r="I8" s="5"/>
      <c r="J8" s="5"/>
      <c r="K8" s="5"/>
      <c r="L8" s="11"/>
      <c r="M8" s="11"/>
      <c r="N8" s="11"/>
    </row>
    <row r="9" spans="1:18" s="4" customFormat="1" ht="18.75" customHeight="1">
      <c r="D9" s="4" t="s">
        <v>153</v>
      </c>
      <c r="H9" s="5"/>
      <c r="I9" s="5"/>
      <c r="J9" s="5"/>
      <c r="K9" s="5"/>
      <c r="L9" s="11"/>
      <c r="M9" s="11"/>
      <c r="N9" s="11"/>
    </row>
    <row r="10" spans="1:18" s="4" customFormat="1" ht="18.75" customHeight="1">
      <c r="D10" s="4" t="s">
        <v>154</v>
      </c>
      <c r="H10" s="5"/>
      <c r="I10" s="5"/>
      <c r="J10" s="5"/>
      <c r="K10" s="5"/>
      <c r="L10" s="11"/>
      <c r="M10" s="11"/>
      <c r="N10" s="11"/>
    </row>
    <row r="11" spans="1:18" s="4" customFormat="1" ht="18.75" customHeight="1">
      <c r="H11" s="5"/>
      <c r="I11" s="5"/>
      <c r="J11" s="5"/>
      <c r="K11" s="5"/>
      <c r="L11" s="11"/>
      <c r="M11" s="11"/>
      <c r="N11" s="11"/>
    </row>
    <row r="12" spans="1:18" s="4" customFormat="1" ht="18.75" customHeight="1">
      <c r="C12" s="12" t="s">
        <v>155</v>
      </c>
      <c r="H12" s="5"/>
      <c r="I12" s="5"/>
      <c r="J12" s="5"/>
      <c r="K12" s="5"/>
      <c r="L12" s="11"/>
      <c r="M12" s="11"/>
      <c r="N12" s="11"/>
    </row>
    <row r="13" spans="1:18" s="4" customFormat="1" ht="18.75" customHeight="1">
      <c r="H13" s="5"/>
      <c r="I13" s="5"/>
      <c r="J13" s="5"/>
      <c r="K13" s="5"/>
      <c r="L13" s="11"/>
      <c r="M13" s="11"/>
      <c r="N13" s="11"/>
    </row>
    <row r="14" spans="1:18" s="4" customFormat="1" ht="18.75" customHeight="1">
      <c r="H14" s="5"/>
      <c r="I14" s="5"/>
      <c r="J14" s="5"/>
      <c r="K14" s="5"/>
      <c r="L14" s="11"/>
      <c r="M14" s="11"/>
      <c r="N14" s="11"/>
    </row>
    <row r="15" spans="1:18" s="4" customFormat="1" ht="18.75" customHeight="1">
      <c r="C15" s="10" t="s">
        <v>156</v>
      </c>
      <c r="H15" s="5"/>
      <c r="I15" s="5"/>
      <c r="J15" s="5"/>
      <c r="K15" s="5"/>
      <c r="L15" s="11"/>
      <c r="M15" s="11"/>
      <c r="N15" s="11"/>
    </row>
    <row r="16" spans="1:18" s="4" customFormat="1" ht="18.75" customHeight="1">
      <c r="M16" s="11"/>
      <c r="N16" s="11"/>
    </row>
    <row r="17" spans="2:14" s="4" customFormat="1" ht="18.75" customHeight="1">
      <c r="C17" s="4" t="s">
        <v>157</v>
      </c>
      <c r="H17" s="5"/>
      <c r="I17" s="5"/>
      <c r="J17" s="5"/>
      <c r="K17" s="5"/>
      <c r="L17" s="11"/>
      <c r="M17" s="11"/>
      <c r="N17" s="11"/>
    </row>
    <row r="18" spans="2:14" s="4" customFormat="1" ht="18.75" customHeight="1">
      <c r="K18" s="5"/>
      <c r="L18" s="11"/>
      <c r="M18" s="11"/>
      <c r="N18" s="11"/>
    </row>
    <row r="19" spans="2:14" s="4" customFormat="1" ht="18.75" customHeight="1">
      <c r="K19" s="5"/>
      <c r="L19" s="11"/>
      <c r="M19" s="11"/>
      <c r="N19" s="11"/>
    </row>
    <row r="20" spans="2:14" s="4" customFormat="1" ht="18.75" customHeight="1">
      <c r="C20" s="10" t="s">
        <v>158</v>
      </c>
      <c r="J20" s="5"/>
      <c r="K20" s="11"/>
      <c r="L20" s="11"/>
      <c r="M20" s="11"/>
    </row>
    <row r="21" spans="2:14" s="4" customFormat="1" ht="18.75" customHeight="1">
      <c r="C21" s="26" t="s">
        <v>159</v>
      </c>
      <c r="J21" s="5"/>
      <c r="K21" s="11"/>
      <c r="L21" s="11"/>
      <c r="M21" s="11"/>
    </row>
    <row r="22" spans="2:14" s="4" customFormat="1" ht="18.75" customHeight="1"/>
    <row r="23" spans="2:14" s="4" customFormat="1" ht="18.75" customHeight="1">
      <c r="L23" s="11"/>
      <c r="M23" s="11"/>
      <c r="N23" s="11"/>
    </row>
    <row r="24" spans="2:14" s="4" customFormat="1" ht="18.75" customHeight="1">
      <c r="C24" s="10" t="s">
        <v>160</v>
      </c>
      <c r="K24" s="11"/>
      <c r="L24" s="11"/>
      <c r="M24" s="11"/>
      <c r="N24" s="11"/>
    </row>
    <row r="25" spans="2:14" s="4" customFormat="1" ht="18.75" customHeight="1">
      <c r="C25" s="10" t="s">
        <v>161</v>
      </c>
    </row>
    <row r="26" spans="2:14" s="4" customFormat="1" ht="18.75" customHeight="1">
      <c r="D26" s="25"/>
      <c r="L26" s="11"/>
      <c r="M26" s="11"/>
      <c r="N26" s="11"/>
    </row>
    <row r="27" spans="2:14" s="4" customFormat="1" ht="18.75" customHeight="1">
      <c r="C27" s="27" t="s">
        <v>162</v>
      </c>
      <c r="D27" s="25"/>
      <c r="L27" s="11"/>
      <c r="M27" s="11"/>
      <c r="N27" s="11"/>
    </row>
    <row r="28" spans="2:14" s="4" customFormat="1" ht="18.75" customHeight="1">
      <c r="D28" s="25"/>
      <c r="L28" s="11"/>
      <c r="M28" s="11"/>
      <c r="N28" s="11"/>
    </row>
    <row r="29" spans="2:14" s="4" customFormat="1" ht="18.75" customHeight="1">
      <c r="B29" s="7"/>
      <c r="C29" s="11" t="s">
        <v>163</v>
      </c>
      <c r="D29" s="4" t="s">
        <v>164</v>
      </c>
      <c r="G29" s="11" t="s">
        <v>163</v>
      </c>
      <c r="H29" s="4" t="s">
        <v>165</v>
      </c>
      <c r="J29" s="11" t="s">
        <v>163</v>
      </c>
      <c r="K29" s="4" t="s">
        <v>166</v>
      </c>
      <c r="M29" s="11"/>
      <c r="N29" s="11"/>
    </row>
    <row r="30" spans="2:14" s="4" customFormat="1" ht="18.75" customHeight="1">
      <c r="B30" s="7"/>
      <c r="C30" s="11" t="s">
        <v>163</v>
      </c>
      <c r="D30" s="4" t="s">
        <v>167</v>
      </c>
      <c r="G30" s="11" t="s">
        <v>163</v>
      </c>
      <c r="H30" s="4" t="s">
        <v>168</v>
      </c>
      <c r="I30" s="8"/>
      <c r="J30" s="11" t="s">
        <v>163</v>
      </c>
      <c r="K30" s="4" t="s">
        <v>169</v>
      </c>
      <c r="M30" s="11"/>
      <c r="N30" s="11"/>
    </row>
    <row r="31" spans="2:14" s="4" customFormat="1" ht="18.75" customHeight="1">
      <c r="B31" s="7"/>
      <c r="C31" s="11" t="s">
        <v>163</v>
      </c>
      <c r="D31" s="4" t="s">
        <v>170</v>
      </c>
      <c r="G31" s="11" t="s">
        <v>163</v>
      </c>
      <c r="H31" s="4" t="s">
        <v>171</v>
      </c>
      <c r="J31" s="11" t="s">
        <v>163</v>
      </c>
      <c r="K31" s="4" t="s">
        <v>172</v>
      </c>
      <c r="M31" s="11"/>
      <c r="N31" s="11"/>
    </row>
    <row r="32" spans="2:14" s="4" customFormat="1" ht="18.75" customHeight="1">
      <c r="B32" s="7"/>
      <c r="G32" s="7"/>
      <c r="N32" s="11"/>
    </row>
    <row r="33" spans="1:19" s="4" customFormat="1" ht="18.75" customHeight="1">
      <c r="B33" s="7"/>
      <c r="C33" s="7"/>
      <c r="D33" s="8"/>
      <c r="E33" s="7"/>
      <c r="F33" s="7"/>
      <c r="G33" s="7"/>
      <c r="N33" s="11"/>
      <c r="R33" s="11"/>
      <c r="S33" s="11"/>
    </row>
    <row r="34" spans="1:19" s="4" customFormat="1" ht="18.75" customHeight="1">
      <c r="B34" s="7" t="s">
        <v>173</v>
      </c>
      <c r="D34" s="8"/>
      <c r="E34" s="7"/>
      <c r="F34" s="7"/>
      <c r="G34" s="7"/>
      <c r="L34" s="11"/>
      <c r="M34" s="11"/>
      <c r="N34" s="11"/>
    </row>
    <row r="35" spans="1:19" s="4" customFormat="1" ht="18.75" customHeight="1">
      <c r="B35" s="6"/>
      <c r="C35" s="6"/>
      <c r="D35" s="8"/>
      <c r="E35" s="6"/>
      <c r="F35" s="6"/>
      <c r="G35" s="6"/>
      <c r="L35" s="11"/>
      <c r="M35" s="11"/>
      <c r="N35" s="11"/>
    </row>
    <row r="36" spans="1:19" s="4" customFormat="1" ht="18.75" customHeight="1">
      <c r="B36" s="8" t="s">
        <v>15</v>
      </c>
      <c r="C36" s="28" t="s">
        <v>174</v>
      </c>
      <c r="D36" s="8"/>
      <c r="E36" s="6"/>
      <c r="F36" s="6"/>
      <c r="G36" s="6"/>
      <c r="L36" s="11"/>
      <c r="M36" s="11"/>
      <c r="N36" s="11"/>
    </row>
    <row r="37" spans="1:19" s="4" customFormat="1" ht="18.75" customHeight="1">
      <c r="B37" s="8"/>
      <c r="D37" s="8"/>
      <c r="E37" s="6"/>
      <c r="F37" s="6"/>
      <c r="G37" s="6"/>
      <c r="L37" s="11"/>
      <c r="M37" s="11"/>
      <c r="N37" s="11"/>
    </row>
    <row r="38" spans="1:19" s="4" customFormat="1" ht="18.75" customHeight="1">
      <c r="B38" s="8" t="s">
        <v>15</v>
      </c>
      <c r="C38" s="28" t="s">
        <v>175</v>
      </c>
      <c r="D38" s="8"/>
      <c r="E38" s="6"/>
      <c r="F38" s="6"/>
      <c r="G38" s="6"/>
      <c r="L38" s="11"/>
      <c r="M38" s="11"/>
      <c r="N38" s="11"/>
    </row>
    <row r="39" spans="1:19" s="4" customFormat="1" ht="18.75" customHeight="1">
      <c r="L39" s="11"/>
      <c r="M39" s="11"/>
      <c r="N39" s="11"/>
    </row>
    <row r="40" spans="1:19" s="4" customFormat="1" ht="18.75" customHeight="1">
      <c r="B40" s="8" t="s">
        <v>15</v>
      </c>
      <c r="C40" s="28" t="s">
        <v>176</v>
      </c>
      <c r="D40" s="8"/>
      <c r="E40" s="6"/>
      <c r="F40" s="6"/>
      <c r="G40" s="6"/>
      <c r="L40" s="11"/>
      <c r="M40" s="11"/>
      <c r="N40" s="11"/>
    </row>
    <row r="41" spans="1:19" s="4" customFormat="1" ht="18.75" customHeight="1">
      <c r="B41" s="8"/>
      <c r="C41" s="4" t="s">
        <v>177</v>
      </c>
      <c r="D41" s="8"/>
      <c r="E41" s="6"/>
      <c r="F41" s="6"/>
      <c r="G41" s="6"/>
      <c r="L41" s="11"/>
      <c r="M41" s="11"/>
      <c r="N41" s="11"/>
    </row>
    <row r="42" spans="1:19" s="20" customFormat="1" ht="18.75" customHeight="1">
      <c r="B42" s="24"/>
      <c r="D42" s="24"/>
      <c r="E42" s="22"/>
      <c r="F42" s="22"/>
      <c r="G42" s="22"/>
      <c r="L42" s="29"/>
      <c r="M42" s="29"/>
      <c r="N42" s="29"/>
    </row>
    <row r="43" spans="1:19" s="20" customFormat="1" ht="18.75" customHeight="1">
      <c r="B43" s="24"/>
      <c r="D43" s="24"/>
      <c r="E43" s="22"/>
      <c r="F43" s="22"/>
      <c r="G43" s="22"/>
      <c r="L43" s="29"/>
      <c r="M43" s="29"/>
      <c r="N43" s="29"/>
    </row>
    <row r="44" spans="1:19" s="30" customFormat="1" ht="26.25">
      <c r="A44" s="242" t="s">
        <v>178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0"/>
    </row>
    <row r="45" spans="1:19" s="30" customFormat="1" ht="26.25">
      <c r="A45" s="242" t="s">
        <v>179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</row>
    <row r="46" spans="1:19" s="20" customFormat="1" ht="18.75" customHeight="1">
      <c r="B46" s="24"/>
      <c r="D46" s="24"/>
      <c r="E46" s="22"/>
      <c r="F46" s="22"/>
      <c r="G46" s="21"/>
      <c r="H46" s="22"/>
      <c r="L46" s="29"/>
      <c r="M46" s="29"/>
      <c r="N46" s="29"/>
    </row>
    <row r="47" spans="1:19" s="20" customFormat="1" ht="18.75" customHeight="1">
      <c r="B47" s="21"/>
      <c r="C47" s="22"/>
      <c r="D47" s="24"/>
      <c r="E47" s="22"/>
      <c r="F47" s="22"/>
      <c r="G47" s="21"/>
      <c r="H47" s="22"/>
      <c r="I47" s="22"/>
      <c r="J47" s="22"/>
      <c r="L47" s="29"/>
      <c r="M47" s="29"/>
      <c r="N47" s="29"/>
    </row>
    <row r="48" spans="1:19" s="20" customFormat="1" ht="18.75" customHeight="1">
      <c r="B48" s="21"/>
      <c r="C48" s="22"/>
      <c r="I48" s="22"/>
      <c r="J48" s="22"/>
      <c r="L48" s="29"/>
      <c r="M48" s="29"/>
      <c r="N48" s="29"/>
    </row>
    <row r="49" spans="1:23" s="20" customFormat="1" ht="18.75" customHeight="1">
      <c r="B49" s="21"/>
      <c r="C49" s="22"/>
      <c r="D49" s="22"/>
      <c r="E49" s="21"/>
      <c r="F49" s="21"/>
      <c r="G49" s="21"/>
      <c r="H49" s="22"/>
      <c r="I49" s="22"/>
      <c r="J49" s="22"/>
      <c r="L49" s="29"/>
      <c r="M49" s="29"/>
      <c r="N49" s="29"/>
    </row>
    <row r="50" spans="1:23" s="20" customFormat="1" ht="18.75" customHeight="1">
      <c r="B50" s="21"/>
      <c r="C50" s="22"/>
      <c r="D50" s="22"/>
      <c r="E50" s="21"/>
      <c r="F50" s="21"/>
      <c r="G50" s="21"/>
      <c r="H50" s="22"/>
      <c r="I50" s="22"/>
      <c r="J50" s="22"/>
      <c r="L50" s="29"/>
      <c r="M50" s="29"/>
      <c r="N50" s="29"/>
    </row>
    <row r="51" spans="1:23" s="20" customFormat="1" ht="18.75" customHeight="1">
      <c r="D51" s="22"/>
      <c r="E51" s="21"/>
      <c r="F51" s="21"/>
      <c r="G51" s="21"/>
      <c r="H51" s="22"/>
      <c r="I51" s="22"/>
      <c r="J51" s="22"/>
      <c r="L51" s="29"/>
      <c r="M51" s="29"/>
      <c r="N51" s="29"/>
      <c r="W51" s="22"/>
    </row>
    <row r="52" spans="1:23" s="20" customFormat="1" ht="18.75" customHeight="1">
      <c r="D52" s="22"/>
      <c r="E52" s="21"/>
      <c r="F52" s="21"/>
      <c r="G52" s="21"/>
      <c r="J52" s="30"/>
      <c r="K52" s="19"/>
      <c r="L52" s="31"/>
      <c r="M52" s="31"/>
      <c r="N52" s="31"/>
      <c r="O52" s="19"/>
      <c r="P52" s="19"/>
      <c r="W52" s="22"/>
    </row>
    <row r="53" spans="1:23" s="20" customFormat="1" ht="18.75" customHeight="1">
      <c r="D53" s="22"/>
      <c r="E53" s="21"/>
      <c r="F53" s="21"/>
      <c r="G53" s="21"/>
      <c r="H53" s="32" t="s">
        <v>180</v>
      </c>
      <c r="I53" s="30" t="s">
        <v>47</v>
      </c>
      <c r="J53" s="30"/>
      <c r="K53" s="30"/>
      <c r="L53" s="31"/>
      <c r="M53" s="31"/>
      <c r="N53" s="31"/>
      <c r="O53" s="19"/>
      <c r="P53" s="19"/>
      <c r="W53" s="22"/>
    </row>
    <row r="54" spans="1:23" s="20" customFormat="1" ht="18.75" customHeight="1">
      <c r="D54" s="22"/>
      <c r="E54" s="22"/>
      <c r="F54" s="22"/>
      <c r="G54" s="22"/>
      <c r="H54" s="32" t="s">
        <v>181</v>
      </c>
      <c r="I54" s="30" t="s">
        <v>182</v>
      </c>
      <c r="J54" s="30"/>
      <c r="K54" s="30"/>
      <c r="L54" s="31"/>
      <c r="M54" s="31"/>
      <c r="N54" s="31"/>
      <c r="O54" s="19"/>
      <c r="P54" s="19"/>
      <c r="W54" s="22"/>
    </row>
    <row r="55" spans="1:23" ht="18.75" customHeight="1">
      <c r="H55" s="32" t="s">
        <v>183</v>
      </c>
      <c r="I55" s="30" t="s">
        <v>184</v>
      </c>
      <c r="J55" s="33"/>
      <c r="K55" s="30"/>
      <c r="L55" s="30"/>
      <c r="M55" s="30"/>
      <c r="N55" s="30"/>
      <c r="O55" s="30"/>
      <c r="P55" s="30"/>
    </row>
    <row r="56" spans="1:23" s="20" customFormat="1" ht="18.75" customHeight="1">
      <c r="B56" s="21"/>
      <c r="C56" s="22"/>
      <c r="D56" s="22"/>
      <c r="E56" s="22"/>
      <c r="F56" s="22"/>
      <c r="G56" s="22"/>
      <c r="H56" s="32" t="s">
        <v>185</v>
      </c>
      <c r="I56" s="30" t="s">
        <v>186</v>
      </c>
      <c r="J56" s="30"/>
      <c r="K56" s="30"/>
      <c r="L56" s="31"/>
      <c r="M56" s="31"/>
      <c r="N56" s="31"/>
      <c r="O56" s="19"/>
      <c r="P56" s="19"/>
    </row>
    <row r="57" spans="1:23" s="20" customFormat="1" ht="18.75" customHeight="1">
      <c r="B57" s="21"/>
      <c r="C57" s="22"/>
      <c r="D57" s="22"/>
      <c r="E57" s="22"/>
      <c r="F57" s="22"/>
      <c r="G57" s="22"/>
      <c r="H57" s="32" t="s">
        <v>187</v>
      </c>
      <c r="I57" s="30" t="s">
        <v>188</v>
      </c>
      <c r="J57" s="30"/>
      <c r="K57" s="30"/>
      <c r="L57" s="31"/>
      <c r="M57" s="31"/>
      <c r="N57" s="34"/>
    </row>
    <row r="58" spans="1:23" s="20" customFormat="1" ht="18.75" customHeight="1">
      <c r="B58" s="21"/>
      <c r="C58" s="22"/>
      <c r="D58" s="22"/>
      <c r="E58" s="22"/>
      <c r="F58" s="22"/>
      <c r="G58" s="22"/>
      <c r="H58" s="22"/>
      <c r="I58" s="22"/>
      <c r="J58" s="22"/>
      <c r="L58" s="29"/>
      <c r="M58" s="29"/>
      <c r="N58" s="29"/>
    </row>
    <row r="59" spans="1:23" s="20" customFormat="1" ht="18.75" customHeight="1">
      <c r="B59" s="21"/>
      <c r="C59" s="22"/>
      <c r="D59" s="22"/>
      <c r="E59" s="22"/>
      <c r="F59" s="22"/>
      <c r="G59" s="22"/>
      <c r="H59" s="22"/>
      <c r="I59" s="22"/>
      <c r="J59" s="22"/>
      <c r="L59" s="29"/>
      <c r="M59" s="29"/>
      <c r="N59" s="29"/>
    </row>
    <row r="60" spans="1:23" s="20" customFormat="1" ht="18.75" customHeight="1">
      <c r="B60" s="21"/>
      <c r="C60" s="22"/>
      <c r="D60" s="22"/>
      <c r="E60" s="22"/>
      <c r="F60" s="22"/>
      <c r="G60" s="22"/>
      <c r="H60" s="22"/>
      <c r="I60" s="22"/>
      <c r="J60" s="22"/>
      <c r="L60" s="29"/>
      <c r="M60" s="29"/>
      <c r="N60" s="29"/>
    </row>
    <row r="61" spans="1:23" s="20" customFormat="1" ht="18.75" customHeight="1">
      <c r="B61" s="21"/>
      <c r="C61" s="22"/>
      <c r="D61" s="22"/>
      <c r="E61" s="22"/>
      <c r="F61" s="22"/>
      <c r="G61" s="22"/>
      <c r="H61" s="22"/>
      <c r="I61" s="22"/>
      <c r="J61" s="22"/>
      <c r="L61" s="29"/>
      <c r="M61" s="29"/>
      <c r="N61" s="29"/>
    </row>
    <row r="62" spans="1:23" s="20" customFormat="1" ht="18.75" customHeight="1">
      <c r="B62" s="21"/>
      <c r="C62" s="22"/>
      <c r="D62" s="22"/>
      <c r="E62" s="22"/>
      <c r="F62" s="22"/>
      <c r="G62" s="22"/>
      <c r="H62" s="22"/>
      <c r="I62" s="22"/>
      <c r="J62" s="22"/>
      <c r="L62" s="29"/>
      <c r="M62" s="29"/>
      <c r="N62" s="29"/>
    </row>
    <row r="63" spans="1:23" s="20" customFormat="1" ht="18.75" customHeight="1">
      <c r="B63" s="21"/>
      <c r="C63" s="21"/>
      <c r="D63" s="21"/>
      <c r="E63" s="21"/>
      <c r="F63" s="21"/>
      <c r="G63" s="21"/>
      <c r="H63" s="21"/>
      <c r="I63" s="21"/>
      <c r="J63" s="21"/>
      <c r="L63" s="29"/>
      <c r="M63" s="29"/>
      <c r="N63" s="29"/>
    </row>
    <row r="64" spans="1:23" s="36" customFormat="1" ht="26.25">
      <c r="A64" s="243" t="s">
        <v>189</v>
      </c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35"/>
    </row>
    <row r="65" spans="1:18" s="36" customFormat="1" ht="26.25">
      <c r="A65" s="243" t="s">
        <v>190</v>
      </c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35"/>
    </row>
    <row r="66" spans="1:18" s="20" customFormat="1" ht="18.75" customHeight="1">
      <c r="L66" s="29"/>
      <c r="M66" s="29"/>
      <c r="N66" s="29"/>
    </row>
    <row r="67" spans="1:18" s="20" customFormat="1" ht="18.75" customHeight="1">
      <c r="L67" s="29"/>
      <c r="M67" s="29"/>
      <c r="N67" s="29"/>
    </row>
    <row r="68" spans="1:18" s="20" customFormat="1" ht="18.75" customHeight="1">
      <c r="L68" s="29"/>
      <c r="M68" s="29"/>
      <c r="N68" s="29"/>
    </row>
    <row r="69" spans="1:18" s="20" customFormat="1" ht="18.75" customHeight="1">
      <c r="L69" s="29"/>
      <c r="M69" s="29"/>
      <c r="N69" s="29"/>
    </row>
    <row r="70" spans="1:18" s="20" customFormat="1" ht="18.75" customHeight="1">
      <c r="L70" s="29"/>
      <c r="M70" s="29"/>
      <c r="N70" s="29"/>
    </row>
    <row r="71" spans="1:18" s="20" customFormat="1" ht="18.75" customHeight="1"/>
    <row r="72" spans="1:18" s="20" customFormat="1" ht="18.75" customHeight="1"/>
    <row r="73" spans="1:18" s="20" customFormat="1" ht="18.75" customHeight="1">
      <c r="H73" s="37" t="s">
        <v>180</v>
      </c>
      <c r="I73" s="30" t="s">
        <v>184</v>
      </c>
      <c r="J73" s="30"/>
      <c r="K73" s="38"/>
      <c r="L73" s="38"/>
      <c r="M73" s="38"/>
      <c r="N73" s="23"/>
      <c r="O73" s="23"/>
      <c r="P73" s="23"/>
    </row>
    <row r="74" spans="1:18" s="20" customFormat="1" ht="18.75" customHeight="1">
      <c r="H74" s="37" t="s">
        <v>181</v>
      </c>
      <c r="I74" s="30" t="s">
        <v>47</v>
      </c>
      <c r="J74" s="30"/>
      <c r="K74" s="38"/>
      <c r="L74" s="38"/>
      <c r="M74" s="38"/>
      <c r="N74" s="23"/>
      <c r="O74" s="23"/>
      <c r="P74" s="23"/>
    </row>
    <row r="75" spans="1:18" s="20" customFormat="1" ht="18.75" customHeight="1">
      <c r="H75" s="37" t="s">
        <v>183</v>
      </c>
      <c r="I75" s="30" t="s">
        <v>188</v>
      </c>
      <c r="J75" s="30"/>
      <c r="K75" s="38"/>
      <c r="L75" s="38"/>
      <c r="M75" s="38"/>
      <c r="N75" s="23"/>
      <c r="O75" s="23"/>
      <c r="P75" s="23"/>
    </row>
    <row r="76" spans="1:18" s="20" customFormat="1" ht="18.75" customHeight="1">
      <c r="H76" s="37" t="s">
        <v>185</v>
      </c>
      <c r="I76" s="30" t="s">
        <v>182</v>
      </c>
      <c r="J76" s="30"/>
      <c r="K76" s="38"/>
      <c r="L76" s="38"/>
      <c r="M76" s="38"/>
      <c r="N76" s="23"/>
      <c r="O76" s="23"/>
      <c r="P76" s="23"/>
    </row>
    <row r="77" spans="1:18" s="20" customFormat="1" ht="18.75" customHeight="1">
      <c r="B77" s="24"/>
      <c r="D77" s="24"/>
      <c r="E77" s="22"/>
      <c r="F77" s="22"/>
      <c r="G77" s="22"/>
    </row>
    <row r="78" spans="1:18" s="20" customFormat="1" ht="18.75" customHeight="1">
      <c r="B78" s="24"/>
      <c r="D78" s="24"/>
      <c r="E78" s="22"/>
      <c r="F78" s="22"/>
      <c r="G78" s="22"/>
      <c r="L78" s="29"/>
      <c r="M78" s="29"/>
      <c r="N78" s="29"/>
    </row>
    <row r="79" spans="1:18" s="20" customFormat="1" ht="18.75" customHeight="1">
      <c r="B79" s="24"/>
      <c r="D79" s="24"/>
      <c r="E79" s="22"/>
      <c r="F79" s="22"/>
      <c r="G79" s="22"/>
      <c r="L79" s="29"/>
      <c r="M79" s="29"/>
      <c r="N79" s="29"/>
    </row>
    <row r="80" spans="1:18" s="20" customFormat="1" ht="18.75" customHeight="1">
      <c r="B80" s="24"/>
      <c r="D80" s="24"/>
      <c r="E80" s="22"/>
      <c r="F80" s="22"/>
      <c r="G80" s="22"/>
      <c r="L80" s="29"/>
      <c r="M80" s="29"/>
      <c r="N80" s="29"/>
    </row>
    <row r="81" spans="2:16" s="20" customFormat="1" ht="18.75" customHeight="1">
      <c r="B81" s="24"/>
      <c r="D81" s="24"/>
      <c r="E81" s="22"/>
      <c r="F81" s="22"/>
      <c r="G81" s="22"/>
      <c r="L81" s="29"/>
      <c r="M81" s="29"/>
      <c r="N81" s="29"/>
    </row>
    <row r="82" spans="2:16" s="20" customFormat="1" ht="18.75" customHeight="1">
      <c r="B82" s="24"/>
      <c r="D82" s="24"/>
      <c r="E82" s="22"/>
      <c r="F82" s="22"/>
      <c r="G82" s="22"/>
      <c r="L82" s="29"/>
      <c r="M82" s="29"/>
      <c r="N82" s="29"/>
    </row>
    <row r="83" spans="2:16" s="20" customFormat="1" ht="18.75" customHeight="1">
      <c r="B83" s="24"/>
      <c r="D83" s="24"/>
      <c r="E83" s="22"/>
      <c r="F83" s="22"/>
      <c r="G83" s="22"/>
      <c r="L83" s="29"/>
      <c r="M83" s="29"/>
      <c r="N83" s="29"/>
    </row>
    <row r="84" spans="2:16" s="19" customFormat="1" ht="18.75" customHeight="1">
      <c r="B84" s="245" t="s">
        <v>191</v>
      </c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</row>
    <row r="85" spans="2:16" s="20" customFormat="1" ht="18.75" customHeight="1"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29"/>
      <c r="M85" s="29"/>
      <c r="N85" s="29"/>
    </row>
    <row r="86" spans="2:16" s="20" customFormat="1" ht="18.75" customHeight="1">
      <c r="B86" s="41" t="s">
        <v>192</v>
      </c>
      <c r="C86" s="41" t="s">
        <v>193</v>
      </c>
      <c r="D86" s="41" t="s">
        <v>194</v>
      </c>
      <c r="E86" s="41" t="s">
        <v>195</v>
      </c>
      <c r="F86" s="41" t="s">
        <v>196</v>
      </c>
      <c r="G86" s="41" t="s">
        <v>197</v>
      </c>
      <c r="H86" s="41" t="s">
        <v>198</v>
      </c>
      <c r="I86" s="41" t="s">
        <v>199</v>
      </c>
      <c r="J86" s="41" t="s">
        <v>200</v>
      </c>
      <c r="K86" s="41" t="s">
        <v>201</v>
      </c>
      <c r="L86" s="41" t="s">
        <v>202</v>
      </c>
      <c r="M86" s="41" t="s">
        <v>203</v>
      </c>
      <c r="N86" s="41" t="s">
        <v>204</v>
      </c>
      <c r="O86" s="41" t="s">
        <v>205</v>
      </c>
      <c r="P86" s="41" t="s">
        <v>206</v>
      </c>
    </row>
    <row r="87" spans="2:16" s="20" customFormat="1" ht="18.75" customHeight="1">
      <c r="B87" s="42" t="s">
        <v>207</v>
      </c>
      <c r="C87" s="43"/>
      <c r="D87" s="43"/>
      <c r="E87" s="43">
        <v>1</v>
      </c>
      <c r="F87" s="43"/>
      <c r="G87" s="43"/>
      <c r="H87" s="43"/>
      <c r="I87" s="43"/>
      <c r="J87" s="43"/>
      <c r="K87" s="43"/>
      <c r="L87" s="43"/>
      <c r="M87" s="43"/>
      <c r="N87" s="44">
        <f>SUM(C87:M87)</f>
        <v>1</v>
      </c>
      <c r="O87" s="45"/>
      <c r="P87" s="45"/>
    </row>
    <row r="88" spans="2:16" s="20" customFormat="1" ht="18.75" customHeight="1">
      <c r="B88" s="42" t="s">
        <v>208</v>
      </c>
      <c r="C88" s="43"/>
      <c r="D88" s="43"/>
      <c r="E88" s="43">
        <v>4</v>
      </c>
      <c r="F88" s="43">
        <v>1</v>
      </c>
      <c r="G88" s="43"/>
      <c r="H88" s="43">
        <v>2</v>
      </c>
      <c r="I88" s="43"/>
      <c r="J88" s="43">
        <v>2</v>
      </c>
      <c r="K88" s="43">
        <v>1</v>
      </c>
      <c r="L88" s="43"/>
      <c r="M88" s="43"/>
      <c r="N88" s="44">
        <f t="shared" ref="N88:N114" si="0">SUM(C88:M88)</f>
        <v>10</v>
      </c>
      <c r="O88" s="43"/>
      <c r="P88" s="43">
        <v>1</v>
      </c>
    </row>
    <row r="89" spans="2:16" s="20" customFormat="1" ht="18.75" customHeight="1">
      <c r="B89" s="42" t="s">
        <v>209</v>
      </c>
      <c r="C89" s="43"/>
      <c r="D89" s="43"/>
      <c r="E89" s="43">
        <v>1</v>
      </c>
      <c r="F89" s="43">
        <v>1</v>
      </c>
      <c r="G89" s="43"/>
      <c r="H89" s="43"/>
      <c r="I89" s="43"/>
      <c r="J89" s="43">
        <v>3</v>
      </c>
      <c r="K89" s="43"/>
      <c r="L89" s="43"/>
      <c r="M89" s="43"/>
      <c r="N89" s="44">
        <f t="shared" si="0"/>
        <v>5</v>
      </c>
      <c r="O89" s="43"/>
      <c r="P89" s="43"/>
    </row>
    <row r="90" spans="2:16" s="20" customFormat="1" ht="18.75" customHeight="1">
      <c r="B90" s="42" t="s">
        <v>210</v>
      </c>
      <c r="C90" s="43"/>
      <c r="D90" s="43"/>
      <c r="E90" s="43">
        <v>3</v>
      </c>
      <c r="F90" s="43">
        <v>2</v>
      </c>
      <c r="G90" s="43"/>
      <c r="H90" s="43">
        <v>3</v>
      </c>
      <c r="I90" s="43">
        <v>1</v>
      </c>
      <c r="J90" s="43">
        <v>2</v>
      </c>
      <c r="K90" s="43">
        <v>2</v>
      </c>
      <c r="L90" s="43"/>
      <c r="M90" s="43"/>
      <c r="N90" s="44">
        <f t="shared" si="0"/>
        <v>13</v>
      </c>
      <c r="O90" s="43"/>
      <c r="P90" s="43"/>
    </row>
    <row r="91" spans="2:16" s="20" customFormat="1" ht="18.75" customHeight="1">
      <c r="B91" s="42" t="s">
        <v>211</v>
      </c>
      <c r="C91" s="43">
        <v>2</v>
      </c>
      <c r="D91" s="43"/>
      <c r="E91" s="43">
        <v>7</v>
      </c>
      <c r="F91" s="43">
        <v>4</v>
      </c>
      <c r="G91" s="43">
        <v>2</v>
      </c>
      <c r="H91" s="43">
        <v>9</v>
      </c>
      <c r="I91" s="43">
        <v>3</v>
      </c>
      <c r="J91" s="43">
        <v>8</v>
      </c>
      <c r="K91" s="43">
        <v>6</v>
      </c>
      <c r="L91" s="43">
        <v>2</v>
      </c>
      <c r="M91" s="43">
        <v>2</v>
      </c>
      <c r="N91" s="44">
        <f t="shared" si="0"/>
        <v>45</v>
      </c>
      <c r="O91" s="43">
        <v>20</v>
      </c>
      <c r="P91" s="43">
        <v>5</v>
      </c>
    </row>
    <row r="92" spans="2:16" s="20" customFormat="1" ht="18.75" customHeight="1">
      <c r="B92" s="46" t="s">
        <v>212</v>
      </c>
      <c r="C92" s="41">
        <f>SUM(C87:C91)</f>
        <v>2</v>
      </c>
      <c r="D92" s="41">
        <f t="shared" ref="D92:M92" si="1">SUM(D87:D91)</f>
        <v>0</v>
      </c>
      <c r="E92" s="41">
        <f t="shared" si="1"/>
        <v>16</v>
      </c>
      <c r="F92" s="41">
        <f t="shared" si="1"/>
        <v>8</v>
      </c>
      <c r="G92" s="41">
        <f t="shared" si="1"/>
        <v>2</v>
      </c>
      <c r="H92" s="41">
        <f t="shared" si="1"/>
        <v>14</v>
      </c>
      <c r="I92" s="41">
        <f t="shared" si="1"/>
        <v>4</v>
      </c>
      <c r="J92" s="41">
        <f t="shared" si="1"/>
        <v>15</v>
      </c>
      <c r="K92" s="41">
        <f t="shared" si="1"/>
        <v>9</v>
      </c>
      <c r="L92" s="41">
        <f t="shared" si="1"/>
        <v>2</v>
      </c>
      <c r="M92" s="41">
        <f t="shared" si="1"/>
        <v>2</v>
      </c>
      <c r="N92" s="41">
        <f>SUM(N87:N91)</f>
        <v>74</v>
      </c>
      <c r="O92" s="41">
        <f>SUM(O87:O91)</f>
        <v>20</v>
      </c>
      <c r="P92" s="41">
        <f>SUM(P87:P91)</f>
        <v>6</v>
      </c>
    </row>
    <row r="93" spans="2:16" s="20" customFormat="1" ht="18.75" customHeight="1">
      <c r="B93" s="42" t="s">
        <v>213</v>
      </c>
      <c r="C93" s="43">
        <v>1</v>
      </c>
      <c r="D93" s="43"/>
      <c r="E93" s="43">
        <v>5</v>
      </c>
      <c r="F93" s="43">
        <v>3</v>
      </c>
      <c r="G93" s="43"/>
      <c r="H93" s="43">
        <v>4</v>
      </c>
      <c r="I93" s="43">
        <v>1</v>
      </c>
      <c r="J93" s="43">
        <v>5</v>
      </c>
      <c r="K93" s="43">
        <v>1</v>
      </c>
      <c r="L93" s="43"/>
      <c r="M93" s="43"/>
      <c r="N93" s="44">
        <f t="shared" si="0"/>
        <v>20</v>
      </c>
      <c r="O93" s="43"/>
      <c r="P93" s="43"/>
    </row>
    <row r="94" spans="2:16" s="20" customFormat="1" ht="18.75" customHeight="1">
      <c r="B94" s="42" t="s">
        <v>214</v>
      </c>
      <c r="C94" s="43"/>
      <c r="D94" s="43"/>
      <c r="E94" s="43">
        <v>1</v>
      </c>
      <c r="F94" s="43"/>
      <c r="G94" s="43"/>
      <c r="H94" s="43">
        <v>1</v>
      </c>
      <c r="I94" s="43"/>
      <c r="J94" s="43">
        <v>1</v>
      </c>
      <c r="K94" s="43"/>
      <c r="L94" s="43"/>
      <c r="M94" s="43"/>
      <c r="N94" s="44">
        <f t="shared" si="0"/>
        <v>3</v>
      </c>
      <c r="O94" s="43"/>
      <c r="P94" s="43"/>
    </row>
    <row r="95" spans="2:16" s="20" customFormat="1" ht="18.75" customHeight="1">
      <c r="B95" s="42" t="s">
        <v>215</v>
      </c>
      <c r="C95" s="43"/>
      <c r="D95" s="43"/>
      <c r="E95" s="43">
        <v>1</v>
      </c>
      <c r="F95" s="43"/>
      <c r="G95" s="43"/>
      <c r="H95" s="43">
        <v>1</v>
      </c>
      <c r="I95" s="43"/>
      <c r="J95" s="43"/>
      <c r="K95" s="43"/>
      <c r="L95" s="43"/>
      <c r="M95" s="43"/>
      <c r="N95" s="44">
        <f t="shared" si="0"/>
        <v>2</v>
      </c>
      <c r="O95" s="43">
        <v>2</v>
      </c>
      <c r="P95" s="43"/>
    </row>
    <row r="96" spans="2:16" s="20" customFormat="1" ht="18.75" customHeight="1">
      <c r="B96" s="42" t="s">
        <v>216</v>
      </c>
      <c r="C96" s="43">
        <v>2</v>
      </c>
      <c r="D96" s="43"/>
      <c r="E96" s="43">
        <v>5</v>
      </c>
      <c r="F96" s="43">
        <v>3</v>
      </c>
      <c r="G96" s="43">
        <v>1</v>
      </c>
      <c r="H96" s="43">
        <v>5</v>
      </c>
      <c r="I96" s="43">
        <v>1</v>
      </c>
      <c r="J96" s="43">
        <v>6</v>
      </c>
      <c r="K96" s="43">
        <v>3</v>
      </c>
      <c r="L96" s="43"/>
      <c r="M96" s="43">
        <v>2</v>
      </c>
      <c r="N96" s="44">
        <f t="shared" si="0"/>
        <v>28</v>
      </c>
      <c r="O96" s="43">
        <v>7</v>
      </c>
      <c r="P96" s="43">
        <v>3</v>
      </c>
    </row>
    <row r="97" spans="2:16" s="20" customFormat="1" ht="18.75" customHeight="1">
      <c r="B97" s="42" t="s">
        <v>217</v>
      </c>
      <c r="C97" s="43">
        <v>1</v>
      </c>
      <c r="D97" s="43">
        <v>1</v>
      </c>
      <c r="E97" s="43">
        <v>2</v>
      </c>
      <c r="F97" s="43">
        <v>2</v>
      </c>
      <c r="G97" s="43"/>
      <c r="H97" s="43">
        <v>1</v>
      </c>
      <c r="I97" s="43">
        <v>1</v>
      </c>
      <c r="J97" s="43">
        <v>2</v>
      </c>
      <c r="K97" s="43">
        <v>1</v>
      </c>
      <c r="L97" s="43"/>
      <c r="M97" s="43"/>
      <c r="N97" s="44">
        <f t="shared" si="0"/>
        <v>11</v>
      </c>
      <c r="O97" s="43">
        <v>3</v>
      </c>
      <c r="P97" s="43"/>
    </row>
    <row r="98" spans="2:16" s="20" customFormat="1" ht="18.75" customHeight="1">
      <c r="B98" s="42" t="s">
        <v>218</v>
      </c>
      <c r="C98" s="43">
        <v>1</v>
      </c>
      <c r="D98" s="43">
        <v>1</v>
      </c>
      <c r="E98" s="43">
        <v>2</v>
      </c>
      <c r="F98" s="43">
        <v>1</v>
      </c>
      <c r="G98" s="43">
        <v>1</v>
      </c>
      <c r="H98" s="43">
        <v>2</v>
      </c>
      <c r="I98" s="43">
        <v>1</v>
      </c>
      <c r="J98" s="43">
        <v>1</v>
      </c>
      <c r="K98" s="43">
        <v>1</v>
      </c>
      <c r="L98" s="43"/>
      <c r="M98" s="43"/>
      <c r="N98" s="44">
        <f t="shared" si="0"/>
        <v>11</v>
      </c>
      <c r="O98" s="43">
        <v>4</v>
      </c>
      <c r="P98" s="43"/>
    </row>
    <row r="99" spans="2:16" s="20" customFormat="1" ht="18.75" customHeight="1">
      <c r="B99" s="42" t="s">
        <v>219</v>
      </c>
      <c r="C99" s="43"/>
      <c r="D99" s="43"/>
      <c r="E99" s="43">
        <v>2</v>
      </c>
      <c r="F99" s="43">
        <v>1</v>
      </c>
      <c r="G99" s="43"/>
      <c r="H99" s="43">
        <v>1</v>
      </c>
      <c r="I99" s="43"/>
      <c r="J99" s="43">
        <v>1</v>
      </c>
      <c r="K99" s="43"/>
      <c r="L99" s="43"/>
      <c r="M99" s="43"/>
      <c r="N99" s="44">
        <f t="shared" si="0"/>
        <v>5</v>
      </c>
      <c r="O99" s="43"/>
      <c r="P99" s="43"/>
    </row>
    <row r="100" spans="2:16" s="20" customFormat="1" ht="18.75" customHeight="1">
      <c r="B100" s="42" t="s">
        <v>220</v>
      </c>
      <c r="C100" s="43">
        <v>1</v>
      </c>
      <c r="D100" s="43"/>
      <c r="E100" s="43">
        <v>1</v>
      </c>
      <c r="F100" s="43">
        <v>1</v>
      </c>
      <c r="G100" s="43"/>
      <c r="H100" s="43">
        <v>1</v>
      </c>
      <c r="I100" s="43">
        <v>1</v>
      </c>
      <c r="J100" s="43">
        <v>1</v>
      </c>
      <c r="K100" s="43"/>
      <c r="L100" s="43"/>
      <c r="M100" s="43"/>
      <c r="N100" s="44">
        <f t="shared" si="0"/>
        <v>6</v>
      </c>
      <c r="O100" s="43"/>
      <c r="P100" s="43"/>
    </row>
    <row r="101" spans="2:16" s="20" customFormat="1" ht="18.75" customHeight="1">
      <c r="B101" s="42" t="s">
        <v>221</v>
      </c>
      <c r="C101" s="43"/>
      <c r="D101" s="43"/>
      <c r="E101" s="43"/>
      <c r="F101" s="43"/>
      <c r="G101" s="43"/>
      <c r="H101" s="43"/>
      <c r="I101" s="43"/>
      <c r="J101" s="43"/>
      <c r="K101" s="43">
        <v>1</v>
      </c>
      <c r="L101" s="43"/>
      <c r="M101" s="43"/>
      <c r="N101" s="44">
        <f t="shared" si="0"/>
        <v>1</v>
      </c>
      <c r="O101" s="43"/>
      <c r="P101" s="43"/>
    </row>
    <row r="102" spans="2:16" s="20" customFormat="1" ht="18.75" customHeight="1">
      <c r="B102" s="42" t="s">
        <v>222</v>
      </c>
      <c r="C102" s="43">
        <v>1</v>
      </c>
      <c r="D102" s="43"/>
      <c r="E102" s="43">
        <v>1</v>
      </c>
      <c r="F102" s="43">
        <v>1</v>
      </c>
      <c r="G102" s="43"/>
      <c r="H102" s="43">
        <v>1</v>
      </c>
      <c r="I102" s="43"/>
      <c r="J102" s="43">
        <v>1</v>
      </c>
      <c r="K102" s="43">
        <v>1</v>
      </c>
      <c r="L102" s="43"/>
      <c r="M102" s="43"/>
      <c r="N102" s="44">
        <f t="shared" si="0"/>
        <v>6</v>
      </c>
      <c r="O102" s="43"/>
      <c r="P102" s="43"/>
    </row>
    <row r="103" spans="2:16" s="20" customFormat="1" ht="18.75" customHeight="1">
      <c r="B103" s="42" t="s">
        <v>223</v>
      </c>
      <c r="C103" s="43">
        <v>3</v>
      </c>
      <c r="D103" s="43">
        <v>2</v>
      </c>
      <c r="E103" s="43">
        <v>7</v>
      </c>
      <c r="F103" s="43">
        <v>5</v>
      </c>
      <c r="G103" s="43">
        <v>4</v>
      </c>
      <c r="H103" s="43">
        <v>4</v>
      </c>
      <c r="I103" s="43">
        <v>3</v>
      </c>
      <c r="J103" s="43">
        <v>4</v>
      </c>
      <c r="K103" s="43">
        <v>3</v>
      </c>
      <c r="L103" s="43">
        <v>1</v>
      </c>
      <c r="M103" s="43">
        <v>3</v>
      </c>
      <c r="N103" s="44">
        <f t="shared" si="0"/>
        <v>39</v>
      </c>
      <c r="O103" s="43">
        <v>8</v>
      </c>
      <c r="P103" s="43">
        <v>6</v>
      </c>
    </row>
    <row r="104" spans="2:16" s="20" customFormat="1" ht="18.75" customHeight="1">
      <c r="B104" s="42" t="s">
        <v>129</v>
      </c>
      <c r="C104" s="43"/>
      <c r="D104" s="43"/>
      <c r="E104" s="43">
        <v>1</v>
      </c>
      <c r="F104" s="43">
        <v>1</v>
      </c>
      <c r="G104" s="43"/>
      <c r="H104" s="43"/>
      <c r="I104" s="43"/>
      <c r="J104" s="43"/>
      <c r="K104" s="43">
        <v>1</v>
      </c>
      <c r="L104" s="43"/>
      <c r="M104" s="43"/>
      <c r="N104" s="44">
        <f t="shared" si="0"/>
        <v>3</v>
      </c>
      <c r="O104" s="43"/>
      <c r="P104" s="43"/>
    </row>
    <row r="105" spans="2:16" s="20" customFormat="1" ht="18.75" customHeight="1">
      <c r="B105" s="42" t="s">
        <v>224</v>
      </c>
      <c r="C105" s="43">
        <v>1</v>
      </c>
      <c r="D105" s="43"/>
      <c r="E105" s="43">
        <v>1</v>
      </c>
      <c r="F105" s="43"/>
      <c r="G105" s="43"/>
      <c r="H105" s="43"/>
      <c r="I105" s="43"/>
      <c r="J105" s="43"/>
      <c r="K105" s="43"/>
      <c r="L105" s="43"/>
      <c r="M105" s="43"/>
      <c r="N105" s="44">
        <f t="shared" si="0"/>
        <v>2</v>
      </c>
      <c r="O105" s="43"/>
      <c r="P105" s="43"/>
    </row>
    <row r="106" spans="2:16" s="20" customFormat="1" ht="18.75" customHeight="1">
      <c r="B106" s="42" t="s">
        <v>225</v>
      </c>
      <c r="C106" s="43"/>
      <c r="D106" s="43"/>
      <c r="E106" s="43">
        <v>1</v>
      </c>
      <c r="F106" s="43"/>
      <c r="G106" s="43"/>
      <c r="H106" s="43"/>
      <c r="I106" s="43"/>
      <c r="J106" s="43"/>
      <c r="K106" s="43"/>
      <c r="L106" s="43"/>
      <c r="M106" s="43"/>
      <c r="N106" s="44">
        <f t="shared" si="0"/>
        <v>1</v>
      </c>
      <c r="O106" s="43"/>
      <c r="P106" s="43"/>
    </row>
    <row r="107" spans="2:16" s="20" customFormat="1" ht="18.75" customHeight="1">
      <c r="B107" s="42" t="s">
        <v>226</v>
      </c>
      <c r="C107" s="43"/>
      <c r="D107" s="43"/>
      <c r="E107" s="43">
        <v>1</v>
      </c>
      <c r="F107" s="43">
        <v>1</v>
      </c>
      <c r="G107" s="43"/>
      <c r="H107" s="43">
        <v>1</v>
      </c>
      <c r="I107" s="43"/>
      <c r="J107" s="43">
        <v>1</v>
      </c>
      <c r="K107" s="43"/>
      <c r="L107" s="43"/>
      <c r="M107" s="43"/>
      <c r="N107" s="44">
        <f t="shared" si="0"/>
        <v>4</v>
      </c>
      <c r="O107" s="43"/>
      <c r="P107" s="43"/>
    </row>
    <row r="108" spans="2:16" s="20" customFormat="1" ht="18.75" customHeight="1">
      <c r="B108" s="42" t="s">
        <v>227</v>
      </c>
      <c r="C108" s="43">
        <v>2</v>
      </c>
      <c r="D108" s="43"/>
      <c r="E108" s="43">
        <v>3</v>
      </c>
      <c r="F108" s="43">
        <v>2</v>
      </c>
      <c r="G108" s="43">
        <v>2</v>
      </c>
      <c r="H108" s="43">
        <v>4</v>
      </c>
      <c r="I108" s="43">
        <v>2</v>
      </c>
      <c r="J108" s="43">
        <v>2</v>
      </c>
      <c r="K108" s="43">
        <v>8</v>
      </c>
      <c r="L108" s="43"/>
      <c r="M108" s="43"/>
      <c r="N108" s="44">
        <f t="shared" si="0"/>
        <v>25</v>
      </c>
      <c r="O108" s="43">
        <v>7</v>
      </c>
      <c r="P108" s="43"/>
    </row>
    <row r="109" spans="2:16" s="20" customFormat="1" ht="18.75" customHeight="1">
      <c r="B109" s="42" t="s">
        <v>228</v>
      </c>
      <c r="C109" s="43">
        <v>1</v>
      </c>
      <c r="D109" s="43"/>
      <c r="E109" s="43">
        <v>4</v>
      </c>
      <c r="F109" s="43">
        <v>2</v>
      </c>
      <c r="G109" s="43">
        <v>1</v>
      </c>
      <c r="H109" s="43">
        <v>5</v>
      </c>
      <c r="I109" s="43">
        <v>2</v>
      </c>
      <c r="J109" s="43">
        <v>2</v>
      </c>
      <c r="K109" s="43">
        <v>2</v>
      </c>
      <c r="L109" s="43">
        <v>3</v>
      </c>
      <c r="M109" s="43">
        <v>1</v>
      </c>
      <c r="N109" s="44">
        <f t="shared" si="0"/>
        <v>23</v>
      </c>
      <c r="O109" s="43">
        <v>7</v>
      </c>
      <c r="P109" s="43">
        <v>4</v>
      </c>
    </row>
    <row r="110" spans="2:16" s="20" customFormat="1" ht="18.75" customHeight="1">
      <c r="B110" s="42" t="s">
        <v>229</v>
      </c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4">
        <f t="shared" si="0"/>
        <v>0</v>
      </c>
      <c r="O110" s="43"/>
      <c r="P110" s="43"/>
    </row>
    <row r="111" spans="2:16" s="20" customFormat="1" ht="18.75" customHeight="1">
      <c r="B111" s="42" t="s">
        <v>230</v>
      </c>
      <c r="C111" s="43">
        <v>1</v>
      </c>
      <c r="D111" s="43"/>
      <c r="E111" s="43">
        <v>1</v>
      </c>
      <c r="F111" s="43">
        <v>1</v>
      </c>
      <c r="G111" s="43">
        <v>1</v>
      </c>
      <c r="H111" s="43">
        <v>1</v>
      </c>
      <c r="I111" s="43">
        <v>1</v>
      </c>
      <c r="J111" s="43"/>
      <c r="K111" s="43">
        <v>1</v>
      </c>
      <c r="L111" s="43"/>
      <c r="M111" s="43"/>
      <c r="N111" s="44">
        <f t="shared" si="0"/>
        <v>7</v>
      </c>
      <c r="O111" s="43"/>
      <c r="P111" s="43"/>
    </row>
    <row r="112" spans="2:16" s="20" customFormat="1" ht="18.75" customHeight="1">
      <c r="B112" s="42" t="s">
        <v>231</v>
      </c>
      <c r="C112" s="43"/>
      <c r="D112" s="43">
        <v>1</v>
      </c>
      <c r="E112" s="43">
        <v>3</v>
      </c>
      <c r="F112" s="43">
        <v>2</v>
      </c>
      <c r="G112" s="43">
        <v>1</v>
      </c>
      <c r="H112" s="43">
        <v>1</v>
      </c>
      <c r="I112" s="43"/>
      <c r="J112" s="43">
        <v>1</v>
      </c>
      <c r="K112" s="43">
        <v>1</v>
      </c>
      <c r="L112" s="43"/>
      <c r="M112" s="43">
        <v>1</v>
      </c>
      <c r="N112" s="44">
        <f t="shared" si="0"/>
        <v>11</v>
      </c>
      <c r="O112" s="43">
        <v>2</v>
      </c>
      <c r="P112" s="43"/>
    </row>
    <row r="113" spans="2:16" s="20" customFormat="1" ht="18.75" customHeight="1">
      <c r="B113" s="42" t="s">
        <v>186</v>
      </c>
      <c r="C113" s="43">
        <v>2</v>
      </c>
      <c r="D113" s="43">
        <v>1</v>
      </c>
      <c r="E113" s="43">
        <v>1</v>
      </c>
      <c r="F113" s="43">
        <v>1</v>
      </c>
      <c r="G113" s="43">
        <v>1</v>
      </c>
      <c r="H113" s="43">
        <v>3</v>
      </c>
      <c r="I113" s="43">
        <v>1</v>
      </c>
      <c r="J113" s="43">
        <v>3</v>
      </c>
      <c r="K113" s="43">
        <v>1</v>
      </c>
      <c r="L113" s="43">
        <v>1</v>
      </c>
      <c r="M113" s="43"/>
      <c r="N113" s="44">
        <f t="shared" si="0"/>
        <v>15</v>
      </c>
      <c r="O113" s="43">
        <v>5</v>
      </c>
      <c r="P113" s="43"/>
    </row>
    <row r="114" spans="2:16" s="20" customFormat="1" ht="18.75" customHeight="1">
      <c r="B114" s="42" t="s">
        <v>232</v>
      </c>
      <c r="C114" s="43">
        <v>1</v>
      </c>
      <c r="D114" s="43">
        <v>2</v>
      </c>
      <c r="E114" s="43">
        <v>1</v>
      </c>
      <c r="F114" s="43"/>
      <c r="G114" s="43"/>
      <c r="H114" s="43"/>
      <c r="I114" s="43"/>
      <c r="J114" s="43"/>
      <c r="K114" s="43">
        <v>1</v>
      </c>
      <c r="L114" s="43">
        <v>1</v>
      </c>
      <c r="M114" s="43"/>
      <c r="N114" s="44">
        <f t="shared" si="0"/>
        <v>6</v>
      </c>
      <c r="O114" s="43">
        <v>2</v>
      </c>
      <c r="P114" s="43"/>
    </row>
    <row r="115" spans="2:16" s="20" customFormat="1" ht="18.75" customHeight="1">
      <c r="B115" s="47" t="s">
        <v>233</v>
      </c>
      <c r="C115" s="48">
        <f>SUM(C92:C114)</f>
        <v>20</v>
      </c>
      <c r="D115" s="48">
        <f t="shared" ref="D115:M115" si="2">SUM(D92:D114)</f>
        <v>8</v>
      </c>
      <c r="E115" s="48">
        <f t="shared" si="2"/>
        <v>60</v>
      </c>
      <c r="F115" s="48">
        <f t="shared" si="2"/>
        <v>35</v>
      </c>
      <c r="G115" s="48">
        <f t="shared" si="2"/>
        <v>14</v>
      </c>
      <c r="H115" s="48">
        <f t="shared" si="2"/>
        <v>50</v>
      </c>
      <c r="I115" s="48">
        <f t="shared" si="2"/>
        <v>18</v>
      </c>
      <c r="J115" s="48">
        <f t="shared" si="2"/>
        <v>46</v>
      </c>
      <c r="K115" s="48">
        <f t="shared" si="2"/>
        <v>35</v>
      </c>
      <c r="L115" s="48">
        <f t="shared" si="2"/>
        <v>8</v>
      </c>
      <c r="M115" s="48">
        <f t="shared" si="2"/>
        <v>9</v>
      </c>
      <c r="N115" s="48">
        <f>SUM(N92:N114)</f>
        <v>303</v>
      </c>
      <c r="O115" s="48">
        <f>SUM(O92:O114)</f>
        <v>67</v>
      </c>
      <c r="P115" s="48">
        <f>SUM(P92:P114)</f>
        <v>19</v>
      </c>
    </row>
    <row r="116" spans="2:16" s="20" customFormat="1" ht="18.75" customHeight="1">
      <c r="B116" s="42" t="s">
        <v>234</v>
      </c>
      <c r="C116" s="43"/>
      <c r="D116" s="43"/>
      <c r="E116" s="43">
        <v>1</v>
      </c>
      <c r="F116" s="43"/>
      <c r="G116" s="43"/>
      <c r="H116" s="43"/>
      <c r="I116" s="43"/>
      <c r="J116" s="43">
        <v>1</v>
      </c>
      <c r="K116" s="43"/>
      <c r="L116" s="43"/>
      <c r="M116" s="43"/>
      <c r="N116" s="49">
        <f t="shared" ref="N116:N122" si="3">SUM(C116:M116)</f>
        <v>2</v>
      </c>
      <c r="O116" s="43"/>
      <c r="P116" s="43"/>
    </row>
    <row r="117" spans="2:16" s="20" customFormat="1" ht="18.75" customHeight="1">
      <c r="B117" s="42" t="s">
        <v>235</v>
      </c>
      <c r="C117" s="43">
        <v>2</v>
      </c>
      <c r="D117" s="43"/>
      <c r="E117" s="43">
        <v>2</v>
      </c>
      <c r="F117" s="43">
        <v>1</v>
      </c>
      <c r="G117" s="43"/>
      <c r="H117" s="43">
        <v>1</v>
      </c>
      <c r="I117" s="43"/>
      <c r="J117" s="43">
        <v>1</v>
      </c>
      <c r="K117" s="43"/>
      <c r="L117" s="43"/>
      <c r="M117" s="43">
        <v>1</v>
      </c>
      <c r="N117" s="49">
        <f t="shared" si="3"/>
        <v>8</v>
      </c>
      <c r="O117" s="43"/>
      <c r="P117" s="43"/>
    </row>
    <row r="118" spans="2:16" s="20" customFormat="1" ht="18.75" customHeight="1">
      <c r="B118" s="42" t="s">
        <v>236</v>
      </c>
      <c r="C118" s="43"/>
      <c r="D118" s="43"/>
      <c r="E118" s="43">
        <v>3</v>
      </c>
      <c r="F118" s="43">
        <v>2</v>
      </c>
      <c r="G118" s="43"/>
      <c r="H118" s="43">
        <v>1</v>
      </c>
      <c r="I118" s="43"/>
      <c r="J118" s="43">
        <v>1</v>
      </c>
      <c r="K118" s="43"/>
      <c r="L118" s="43"/>
      <c r="M118" s="43"/>
      <c r="N118" s="49">
        <f t="shared" si="3"/>
        <v>7</v>
      </c>
      <c r="O118" s="43"/>
      <c r="P118" s="43"/>
    </row>
    <row r="119" spans="2:16" s="20" customFormat="1" ht="18.75" customHeight="1">
      <c r="B119" s="42" t="s">
        <v>237</v>
      </c>
      <c r="C119" s="43">
        <v>1</v>
      </c>
      <c r="D119" s="43"/>
      <c r="E119" s="43">
        <v>2</v>
      </c>
      <c r="F119" s="43">
        <v>2</v>
      </c>
      <c r="G119" s="43"/>
      <c r="H119" s="43">
        <v>2</v>
      </c>
      <c r="I119" s="43"/>
      <c r="J119" s="43">
        <v>2</v>
      </c>
      <c r="K119" s="43"/>
      <c r="L119" s="43"/>
      <c r="M119" s="43"/>
      <c r="N119" s="49">
        <f t="shared" si="3"/>
        <v>9</v>
      </c>
      <c r="O119" s="43">
        <v>1</v>
      </c>
      <c r="P119" s="43"/>
    </row>
    <row r="120" spans="2:16" s="20" customFormat="1" ht="18.75" customHeight="1">
      <c r="B120" s="42" t="s">
        <v>238</v>
      </c>
      <c r="C120" s="43"/>
      <c r="D120" s="43"/>
      <c r="E120" s="43">
        <v>2</v>
      </c>
      <c r="F120" s="43"/>
      <c r="G120" s="43"/>
      <c r="H120" s="43">
        <v>1</v>
      </c>
      <c r="I120" s="43"/>
      <c r="J120" s="43">
        <v>1</v>
      </c>
      <c r="K120" s="43"/>
      <c r="L120" s="43"/>
      <c r="M120" s="43"/>
      <c r="N120" s="49">
        <f t="shared" si="3"/>
        <v>4</v>
      </c>
      <c r="O120" s="43"/>
      <c r="P120" s="43"/>
    </row>
    <row r="121" spans="2:16" s="20" customFormat="1" ht="18.75" customHeight="1">
      <c r="B121" s="42" t="s">
        <v>239</v>
      </c>
      <c r="C121" s="43"/>
      <c r="D121" s="43"/>
      <c r="E121" s="43">
        <v>2</v>
      </c>
      <c r="F121" s="43">
        <v>2</v>
      </c>
      <c r="G121" s="43">
        <v>1</v>
      </c>
      <c r="H121" s="43">
        <v>3</v>
      </c>
      <c r="I121" s="43">
        <v>2</v>
      </c>
      <c r="J121" s="43">
        <v>3</v>
      </c>
      <c r="K121" s="43">
        <v>1</v>
      </c>
      <c r="L121" s="43"/>
      <c r="M121" s="43"/>
      <c r="N121" s="49">
        <f t="shared" si="3"/>
        <v>14</v>
      </c>
      <c r="O121" s="43">
        <v>2</v>
      </c>
      <c r="P121" s="43"/>
    </row>
    <row r="122" spans="2:16" s="20" customFormat="1" ht="18.75" customHeight="1">
      <c r="B122" s="42" t="s">
        <v>240</v>
      </c>
      <c r="C122" s="43"/>
      <c r="D122" s="43"/>
      <c r="E122" s="43">
        <v>8</v>
      </c>
      <c r="F122" s="43">
        <v>3</v>
      </c>
      <c r="G122" s="43"/>
      <c r="H122" s="43">
        <v>4</v>
      </c>
      <c r="I122" s="43"/>
      <c r="J122" s="43">
        <v>3</v>
      </c>
      <c r="K122" s="43"/>
      <c r="L122" s="43"/>
      <c r="M122" s="43"/>
      <c r="N122" s="49">
        <f t="shared" si="3"/>
        <v>18</v>
      </c>
      <c r="O122" s="43"/>
      <c r="P122" s="43"/>
    </row>
    <row r="123" spans="2:16" s="20" customFormat="1" ht="18.75" customHeight="1">
      <c r="B123" s="50" t="s">
        <v>241</v>
      </c>
      <c r="C123" s="51">
        <f>SUM(C116:C122)</f>
        <v>3</v>
      </c>
      <c r="D123" s="51">
        <f t="shared" ref="D123:M123" si="4">SUM(D116:D122)</f>
        <v>0</v>
      </c>
      <c r="E123" s="51">
        <f t="shared" si="4"/>
        <v>20</v>
      </c>
      <c r="F123" s="51">
        <f t="shared" si="4"/>
        <v>10</v>
      </c>
      <c r="G123" s="51">
        <f t="shared" si="4"/>
        <v>1</v>
      </c>
      <c r="H123" s="51">
        <f t="shared" si="4"/>
        <v>12</v>
      </c>
      <c r="I123" s="51">
        <f t="shared" si="4"/>
        <v>2</v>
      </c>
      <c r="J123" s="51">
        <f t="shared" si="4"/>
        <v>12</v>
      </c>
      <c r="K123" s="51">
        <f t="shared" si="4"/>
        <v>1</v>
      </c>
      <c r="L123" s="51">
        <f t="shared" si="4"/>
        <v>0</v>
      </c>
      <c r="M123" s="51">
        <f t="shared" si="4"/>
        <v>1</v>
      </c>
      <c r="N123" s="51">
        <f>SUM(N116:N122)</f>
        <v>62</v>
      </c>
      <c r="O123" s="51">
        <f>SUM(O116:O122)</f>
        <v>3</v>
      </c>
      <c r="P123" s="51">
        <f>SUM(P116:P122)</f>
        <v>0</v>
      </c>
    </row>
    <row r="124" spans="2:16" s="20" customFormat="1" ht="18.75" customHeight="1">
      <c r="B124" s="5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2:16" s="20" customFormat="1" ht="18.75" customHeight="1">
      <c r="B125" s="53" t="s">
        <v>72</v>
      </c>
      <c r="C125" s="54">
        <f>SUM(C115+C123)</f>
        <v>23</v>
      </c>
      <c r="D125" s="54">
        <f t="shared" ref="D125:P125" si="5">SUM(D115+D123)</f>
        <v>8</v>
      </c>
      <c r="E125" s="54">
        <f t="shared" si="5"/>
        <v>80</v>
      </c>
      <c r="F125" s="54">
        <f t="shared" si="5"/>
        <v>45</v>
      </c>
      <c r="G125" s="54">
        <f t="shared" si="5"/>
        <v>15</v>
      </c>
      <c r="H125" s="54">
        <f t="shared" si="5"/>
        <v>62</v>
      </c>
      <c r="I125" s="54">
        <f t="shared" si="5"/>
        <v>20</v>
      </c>
      <c r="J125" s="54">
        <f t="shared" si="5"/>
        <v>58</v>
      </c>
      <c r="K125" s="54">
        <f t="shared" si="5"/>
        <v>36</v>
      </c>
      <c r="L125" s="54">
        <f t="shared" si="5"/>
        <v>8</v>
      </c>
      <c r="M125" s="54">
        <f t="shared" si="5"/>
        <v>10</v>
      </c>
      <c r="N125" s="54">
        <f t="shared" si="5"/>
        <v>365</v>
      </c>
      <c r="O125" s="54">
        <f t="shared" si="5"/>
        <v>70</v>
      </c>
      <c r="P125" s="54">
        <f t="shared" si="5"/>
        <v>19</v>
      </c>
    </row>
    <row r="126" spans="2:16" s="20" customFormat="1" ht="18.75" customHeight="1">
      <c r="B126" s="5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2:16" s="19" customFormat="1" ht="18.75" customHeight="1">
      <c r="B127" s="245" t="s">
        <v>242</v>
      </c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</row>
    <row r="128" spans="2:16" s="20" customFormat="1" ht="18.75" customHeight="1"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29"/>
      <c r="M128" s="29"/>
      <c r="N128" s="29"/>
    </row>
    <row r="129" spans="2:16" s="20" customFormat="1" ht="18.75" customHeight="1">
      <c r="B129" s="41" t="s">
        <v>192</v>
      </c>
      <c r="C129" s="41" t="s">
        <v>193</v>
      </c>
      <c r="D129" s="41" t="s">
        <v>194</v>
      </c>
      <c r="E129" s="41" t="s">
        <v>195</v>
      </c>
      <c r="F129" s="41" t="s">
        <v>196</v>
      </c>
      <c r="G129" s="41" t="s">
        <v>197</v>
      </c>
      <c r="H129" s="41" t="s">
        <v>198</v>
      </c>
      <c r="I129" s="41" t="s">
        <v>199</v>
      </c>
      <c r="J129" s="41" t="s">
        <v>200</v>
      </c>
      <c r="K129" s="41" t="s">
        <v>201</v>
      </c>
      <c r="L129" s="41" t="s">
        <v>202</v>
      </c>
      <c r="M129" s="41" t="s">
        <v>203</v>
      </c>
      <c r="N129" s="41" t="s">
        <v>204</v>
      </c>
      <c r="O129" s="41" t="s">
        <v>205</v>
      </c>
      <c r="P129" s="41" t="s">
        <v>206</v>
      </c>
    </row>
    <row r="130" spans="2:16" s="20" customFormat="1" ht="18.75" customHeight="1">
      <c r="B130" s="42" t="s">
        <v>207</v>
      </c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9">
        <f>SUM(C130:M130)</f>
        <v>0</v>
      </c>
      <c r="O130" s="45"/>
      <c r="P130" s="45"/>
    </row>
    <row r="131" spans="2:16" s="20" customFormat="1" ht="18.75" customHeight="1">
      <c r="B131" s="42" t="s">
        <v>208</v>
      </c>
      <c r="C131" s="43"/>
      <c r="D131" s="43"/>
      <c r="E131" s="43">
        <v>4</v>
      </c>
      <c r="F131" s="43">
        <v>1</v>
      </c>
      <c r="G131" s="43"/>
      <c r="H131" s="43">
        <v>2</v>
      </c>
      <c r="I131" s="43"/>
      <c r="J131" s="43">
        <v>2</v>
      </c>
      <c r="K131" s="43"/>
      <c r="L131" s="43"/>
      <c r="M131" s="43"/>
      <c r="N131" s="49">
        <f t="shared" ref="N131:N165" si="6">SUM(C131:M131)</f>
        <v>9</v>
      </c>
      <c r="O131" s="43"/>
      <c r="P131" s="43">
        <v>1</v>
      </c>
    </row>
    <row r="132" spans="2:16" s="20" customFormat="1" ht="18.75" customHeight="1">
      <c r="B132" s="42" t="s">
        <v>209</v>
      </c>
      <c r="C132" s="43"/>
      <c r="D132" s="43"/>
      <c r="E132" s="43">
        <v>1</v>
      </c>
      <c r="F132" s="43">
        <v>1</v>
      </c>
      <c r="G132" s="43"/>
      <c r="H132" s="43"/>
      <c r="I132" s="43"/>
      <c r="J132" s="43">
        <v>3</v>
      </c>
      <c r="K132" s="43"/>
      <c r="L132" s="43"/>
      <c r="M132" s="43"/>
      <c r="N132" s="49">
        <f t="shared" si="6"/>
        <v>5</v>
      </c>
      <c r="O132" s="43"/>
      <c r="P132" s="43"/>
    </row>
    <row r="133" spans="2:16" s="20" customFormat="1" ht="18.75" customHeight="1">
      <c r="B133" s="42" t="s">
        <v>210</v>
      </c>
      <c r="C133" s="43"/>
      <c r="D133" s="43"/>
      <c r="E133" s="43">
        <v>4</v>
      </c>
      <c r="F133" s="43">
        <v>2</v>
      </c>
      <c r="G133" s="43"/>
      <c r="H133" s="43">
        <v>2</v>
      </c>
      <c r="I133" s="43">
        <v>1</v>
      </c>
      <c r="J133" s="43">
        <v>2</v>
      </c>
      <c r="K133" s="43">
        <v>2</v>
      </c>
      <c r="L133" s="43"/>
      <c r="M133" s="43"/>
      <c r="N133" s="49">
        <f t="shared" si="6"/>
        <v>13</v>
      </c>
      <c r="O133" s="43"/>
      <c r="P133" s="43"/>
    </row>
    <row r="134" spans="2:16" s="20" customFormat="1" ht="18.75" customHeight="1">
      <c r="B134" s="42" t="s">
        <v>211</v>
      </c>
      <c r="C134" s="43">
        <v>2</v>
      </c>
      <c r="D134" s="43"/>
      <c r="E134" s="43">
        <v>7</v>
      </c>
      <c r="F134" s="43">
        <v>4</v>
      </c>
      <c r="G134" s="43">
        <v>2</v>
      </c>
      <c r="H134" s="43">
        <v>9</v>
      </c>
      <c r="I134" s="43">
        <v>3</v>
      </c>
      <c r="J134" s="43">
        <v>8</v>
      </c>
      <c r="K134" s="43">
        <v>6</v>
      </c>
      <c r="L134" s="43">
        <v>2</v>
      </c>
      <c r="M134" s="43">
        <v>2</v>
      </c>
      <c r="N134" s="49">
        <f t="shared" si="6"/>
        <v>45</v>
      </c>
      <c r="O134" s="43">
        <v>20</v>
      </c>
      <c r="P134" s="43">
        <v>5</v>
      </c>
    </row>
    <row r="135" spans="2:16" s="20" customFormat="1" ht="18.75" customHeight="1">
      <c r="B135" s="46" t="s">
        <v>212</v>
      </c>
      <c r="C135" s="41">
        <f>SUM(C130:C134)</f>
        <v>2</v>
      </c>
      <c r="D135" s="41"/>
      <c r="E135" s="41">
        <f t="shared" ref="E135:P135" si="7">SUM(E130:E134)</f>
        <v>16</v>
      </c>
      <c r="F135" s="41">
        <f t="shared" si="7"/>
        <v>8</v>
      </c>
      <c r="G135" s="41">
        <f t="shared" si="7"/>
        <v>2</v>
      </c>
      <c r="H135" s="41">
        <f t="shared" si="7"/>
        <v>13</v>
      </c>
      <c r="I135" s="41">
        <f t="shared" si="7"/>
        <v>4</v>
      </c>
      <c r="J135" s="41">
        <f t="shared" si="7"/>
        <v>15</v>
      </c>
      <c r="K135" s="41">
        <f t="shared" si="7"/>
        <v>8</v>
      </c>
      <c r="L135" s="41">
        <f t="shared" si="7"/>
        <v>2</v>
      </c>
      <c r="M135" s="41">
        <f t="shared" si="7"/>
        <v>2</v>
      </c>
      <c r="N135" s="41">
        <f t="shared" si="7"/>
        <v>72</v>
      </c>
      <c r="O135" s="41">
        <f t="shared" si="7"/>
        <v>20</v>
      </c>
      <c r="P135" s="41">
        <f t="shared" si="7"/>
        <v>6</v>
      </c>
    </row>
    <row r="136" spans="2:16" s="20" customFormat="1" ht="18.75" customHeight="1">
      <c r="B136" s="42" t="s">
        <v>213</v>
      </c>
      <c r="C136" s="43">
        <v>1</v>
      </c>
      <c r="D136" s="43"/>
      <c r="E136" s="43">
        <v>5</v>
      </c>
      <c r="F136" s="43">
        <v>3</v>
      </c>
      <c r="G136" s="43">
        <v>1</v>
      </c>
      <c r="H136" s="43">
        <v>4</v>
      </c>
      <c r="I136" s="43">
        <v>1</v>
      </c>
      <c r="J136" s="43">
        <v>4</v>
      </c>
      <c r="K136" s="43">
        <v>1</v>
      </c>
      <c r="L136" s="43"/>
      <c r="M136" s="43"/>
      <c r="N136" s="49">
        <f t="shared" si="6"/>
        <v>20</v>
      </c>
      <c r="O136" s="43"/>
      <c r="P136" s="43"/>
    </row>
    <row r="137" spans="2:16" s="20" customFormat="1" ht="18.75" customHeight="1">
      <c r="B137" s="42" t="s">
        <v>214</v>
      </c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9">
        <f t="shared" si="6"/>
        <v>0</v>
      </c>
      <c r="O137" s="43"/>
      <c r="P137" s="43"/>
    </row>
    <row r="138" spans="2:16" s="20" customFormat="1" ht="18.75" customHeight="1">
      <c r="B138" s="42" t="s">
        <v>215</v>
      </c>
      <c r="C138" s="43"/>
      <c r="D138" s="43"/>
      <c r="E138" s="43">
        <v>1</v>
      </c>
      <c r="F138" s="43"/>
      <c r="G138" s="43"/>
      <c r="H138" s="43">
        <v>1</v>
      </c>
      <c r="I138" s="43"/>
      <c r="J138" s="43"/>
      <c r="K138" s="43"/>
      <c r="L138" s="43"/>
      <c r="M138" s="43"/>
      <c r="N138" s="49">
        <f t="shared" si="6"/>
        <v>2</v>
      </c>
      <c r="O138" s="43">
        <v>2</v>
      </c>
      <c r="P138" s="43"/>
    </row>
    <row r="139" spans="2:16" s="20" customFormat="1" ht="18.75" customHeight="1">
      <c r="B139" s="42" t="s">
        <v>216</v>
      </c>
      <c r="C139" s="43">
        <v>2</v>
      </c>
      <c r="D139" s="43"/>
      <c r="E139" s="43">
        <v>5</v>
      </c>
      <c r="F139" s="43">
        <v>3</v>
      </c>
      <c r="G139" s="43">
        <v>1</v>
      </c>
      <c r="H139" s="43">
        <v>5</v>
      </c>
      <c r="I139" s="43">
        <v>1</v>
      </c>
      <c r="J139" s="43">
        <v>6</v>
      </c>
      <c r="K139" s="43">
        <v>3</v>
      </c>
      <c r="L139" s="43"/>
      <c r="M139" s="43">
        <v>2</v>
      </c>
      <c r="N139" s="49">
        <f t="shared" si="6"/>
        <v>28</v>
      </c>
      <c r="O139" s="43">
        <v>7</v>
      </c>
      <c r="P139" s="43">
        <v>3</v>
      </c>
    </row>
    <row r="140" spans="2:16" s="20" customFormat="1" ht="18.75" customHeight="1">
      <c r="B140" s="42" t="s">
        <v>217</v>
      </c>
      <c r="C140" s="43">
        <v>1</v>
      </c>
      <c r="D140" s="43">
        <v>1</v>
      </c>
      <c r="E140" s="43">
        <v>2</v>
      </c>
      <c r="F140" s="43">
        <v>2</v>
      </c>
      <c r="G140" s="43"/>
      <c r="H140" s="43">
        <v>1</v>
      </c>
      <c r="I140" s="43">
        <v>1</v>
      </c>
      <c r="J140" s="43">
        <v>2</v>
      </c>
      <c r="K140" s="43">
        <v>1</v>
      </c>
      <c r="L140" s="43"/>
      <c r="M140" s="43"/>
      <c r="N140" s="49">
        <f t="shared" si="6"/>
        <v>11</v>
      </c>
      <c r="O140" s="43">
        <v>3</v>
      </c>
      <c r="P140" s="43"/>
    </row>
    <row r="141" spans="2:16" s="20" customFormat="1" ht="18.75" customHeight="1">
      <c r="B141" s="42" t="s">
        <v>218</v>
      </c>
      <c r="C141" s="43">
        <v>1</v>
      </c>
      <c r="D141" s="43">
        <v>1</v>
      </c>
      <c r="E141" s="43">
        <v>2</v>
      </c>
      <c r="F141" s="43">
        <v>1</v>
      </c>
      <c r="G141" s="43">
        <v>1</v>
      </c>
      <c r="H141" s="43">
        <v>2</v>
      </c>
      <c r="I141" s="43">
        <v>1</v>
      </c>
      <c r="J141" s="43">
        <v>1</v>
      </c>
      <c r="K141" s="43">
        <v>1</v>
      </c>
      <c r="L141" s="43"/>
      <c r="M141" s="43"/>
      <c r="N141" s="49">
        <f t="shared" si="6"/>
        <v>11</v>
      </c>
      <c r="O141" s="43">
        <v>4</v>
      </c>
      <c r="P141" s="43"/>
    </row>
    <row r="142" spans="2:16" s="20" customFormat="1" ht="18.75" customHeight="1">
      <c r="B142" s="42" t="s">
        <v>219</v>
      </c>
      <c r="C142" s="43"/>
      <c r="D142" s="43"/>
      <c r="E142" s="43">
        <v>2</v>
      </c>
      <c r="F142" s="43">
        <v>1</v>
      </c>
      <c r="G142" s="43"/>
      <c r="H142" s="43">
        <v>1</v>
      </c>
      <c r="I142" s="43"/>
      <c r="J142" s="43">
        <v>1</v>
      </c>
      <c r="K142" s="43"/>
      <c r="L142" s="43"/>
      <c r="M142" s="43"/>
      <c r="N142" s="49">
        <f t="shared" si="6"/>
        <v>5</v>
      </c>
      <c r="O142" s="43"/>
      <c r="P142" s="43"/>
    </row>
    <row r="143" spans="2:16" s="20" customFormat="1" ht="18.75" customHeight="1">
      <c r="B143" s="42" t="s">
        <v>220</v>
      </c>
      <c r="C143" s="43">
        <v>1</v>
      </c>
      <c r="D143" s="43"/>
      <c r="E143" s="43">
        <v>1</v>
      </c>
      <c r="F143" s="43">
        <v>1</v>
      </c>
      <c r="G143" s="43"/>
      <c r="H143" s="43">
        <v>1</v>
      </c>
      <c r="I143" s="43"/>
      <c r="J143" s="43">
        <v>1</v>
      </c>
      <c r="K143" s="43"/>
      <c r="L143" s="43"/>
      <c r="M143" s="43"/>
      <c r="N143" s="49">
        <f t="shared" si="6"/>
        <v>5</v>
      </c>
      <c r="O143" s="43"/>
      <c r="P143" s="43"/>
    </row>
    <row r="144" spans="2:16" s="20" customFormat="1" ht="18.75" customHeight="1">
      <c r="B144" s="42" t="s">
        <v>221</v>
      </c>
      <c r="C144" s="43"/>
      <c r="D144" s="43"/>
      <c r="E144" s="43"/>
      <c r="F144" s="43"/>
      <c r="G144" s="43"/>
      <c r="H144" s="43"/>
      <c r="I144" s="43">
        <v>1</v>
      </c>
      <c r="J144" s="43"/>
      <c r="K144" s="43">
        <v>1</v>
      </c>
      <c r="L144" s="43"/>
      <c r="M144" s="43"/>
      <c r="N144" s="49">
        <f t="shared" si="6"/>
        <v>2</v>
      </c>
      <c r="O144" s="43"/>
      <c r="P144" s="43"/>
    </row>
    <row r="145" spans="2:16" s="20" customFormat="1" ht="18.75" customHeight="1">
      <c r="B145" s="42" t="s">
        <v>222</v>
      </c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9">
        <f t="shared" si="6"/>
        <v>0</v>
      </c>
      <c r="O145" s="43"/>
      <c r="P145" s="43"/>
    </row>
    <row r="146" spans="2:16" s="20" customFormat="1" ht="18.75" customHeight="1">
      <c r="B146" s="42" t="s">
        <v>223</v>
      </c>
      <c r="C146" s="43">
        <v>3</v>
      </c>
      <c r="D146" s="43">
        <v>2</v>
      </c>
      <c r="E146" s="43">
        <v>7</v>
      </c>
      <c r="F146" s="43">
        <v>5</v>
      </c>
      <c r="G146" s="43">
        <v>4</v>
      </c>
      <c r="H146" s="43">
        <v>4</v>
      </c>
      <c r="I146" s="43">
        <v>3</v>
      </c>
      <c r="J146" s="43">
        <v>4</v>
      </c>
      <c r="K146" s="43">
        <v>3</v>
      </c>
      <c r="L146" s="43">
        <v>1</v>
      </c>
      <c r="M146" s="43">
        <v>3</v>
      </c>
      <c r="N146" s="49">
        <f t="shared" si="6"/>
        <v>39</v>
      </c>
      <c r="O146" s="43">
        <v>8</v>
      </c>
      <c r="P146" s="43">
        <v>6</v>
      </c>
    </row>
    <row r="147" spans="2:16" s="20" customFormat="1" ht="18.75" customHeight="1">
      <c r="B147" s="42" t="s">
        <v>129</v>
      </c>
      <c r="C147" s="43"/>
      <c r="D147" s="43"/>
      <c r="E147" s="43">
        <v>1</v>
      </c>
      <c r="F147" s="43">
        <v>1</v>
      </c>
      <c r="G147" s="43"/>
      <c r="H147" s="43"/>
      <c r="I147" s="43"/>
      <c r="J147" s="43"/>
      <c r="K147" s="43">
        <v>1</v>
      </c>
      <c r="L147" s="43"/>
      <c r="M147" s="43"/>
      <c r="N147" s="49">
        <f t="shared" si="6"/>
        <v>3</v>
      </c>
      <c r="O147" s="43"/>
      <c r="P147" s="43"/>
    </row>
    <row r="148" spans="2:16" s="20" customFormat="1" ht="18.75" customHeight="1">
      <c r="B148" s="42" t="s">
        <v>224</v>
      </c>
      <c r="C148" s="43">
        <v>1</v>
      </c>
      <c r="D148" s="43"/>
      <c r="E148" s="43">
        <v>1</v>
      </c>
      <c r="F148" s="43"/>
      <c r="G148" s="43"/>
      <c r="H148" s="43"/>
      <c r="I148" s="43"/>
      <c r="J148" s="43"/>
      <c r="K148" s="43"/>
      <c r="L148" s="43"/>
      <c r="M148" s="43"/>
      <c r="N148" s="49">
        <f t="shared" si="6"/>
        <v>2</v>
      </c>
      <c r="O148" s="43"/>
      <c r="P148" s="43"/>
    </row>
    <row r="149" spans="2:16" s="20" customFormat="1" ht="18.75" customHeight="1">
      <c r="B149" s="42" t="s">
        <v>225</v>
      </c>
      <c r="C149" s="43"/>
      <c r="D149" s="43"/>
      <c r="E149" s="43"/>
      <c r="F149" s="43"/>
      <c r="G149" s="43"/>
      <c r="H149" s="43"/>
      <c r="I149" s="43">
        <v>1</v>
      </c>
      <c r="J149" s="43"/>
      <c r="K149" s="43"/>
      <c r="L149" s="43"/>
      <c r="M149" s="43"/>
      <c r="N149" s="49">
        <f t="shared" si="6"/>
        <v>1</v>
      </c>
      <c r="O149" s="43"/>
      <c r="P149" s="43"/>
    </row>
    <row r="150" spans="2:16" s="20" customFormat="1" ht="18.75" customHeight="1">
      <c r="B150" s="42" t="s">
        <v>226</v>
      </c>
      <c r="C150" s="43"/>
      <c r="D150" s="43"/>
      <c r="E150" s="43">
        <v>1</v>
      </c>
      <c r="F150" s="43">
        <v>1</v>
      </c>
      <c r="G150" s="43"/>
      <c r="H150" s="43">
        <v>1</v>
      </c>
      <c r="I150" s="43"/>
      <c r="J150" s="43">
        <v>1</v>
      </c>
      <c r="K150" s="43"/>
      <c r="L150" s="43"/>
      <c r="M150" s="43"/>
      <c r="N150" s="49">
        <f t="shared" si="6"/>
        <v>4</v>
      </c>
      <c r="O150" s="43"/>
      <c r="P150" s="43"/>
    </row>
    <row r="151" spans="2:16" s="20" customFormat="1" ht="18.75" customHeight="1">
      <c r="B151" s="42" t="s">
        <v>227</v>
      </c>
      <c r="C151" s="43">
        <v>2</v>
      </c>
      <c r="D151" s="43"/>
      <c r="E151" s="43">
        <v>3</v>
      </c>
      <c r="F151" s="43">
        <v>2</v>
      </c>
      <c r="G151" s="43">
        <v>2</v>
      </c>
      <c r="H151" s="43">
        <v>4</v>
      </c>
      <c r="I151" s="43">
        <v>2</v>
      </c>
      <c r="J151" s="43">
        <v>2</v>
      </c>
      <c r="K151" s="43">
        <v>8</v>
      </c>
      <c r="L151" s="43"/>
      <c r="M151" s="43"/>
      <c r="N151" s="49">
        <f t="shared" si="6"/>
        <v>25</v>
      </c>
      <c r="O151" s="43">
        <v>7</v>
      </c>
      <c r="P151" s="43"/>
    </row>
    <row r="152" spans="2:16" s="20" customFormat="1" ht="18.75" customHeight="1">
      <c r="B152" s="42" t="s">
        <v>228</v>
      </c>
      <c r="C152" s="43">
        <v>1</v>
      </c>
      <c r="D152" s="43"/>
      <c r="E152" s="43">
        <v>4</v>
      </c>
      <c r="F152" s="43">
        <v>2</v>
      </c>
      <c r="G152" s="43">
        <v>1</v>
      </c>
      <c r="H152" s="43">
        <v>5</v>
      </c>
      <c r="I152" s="43">
        <v>2</v>
      </c>
      <c r="J152" s="43">
        <v>2</v>
      </c>
      <c r="K152" s="43">
        <v>2</v>
      </c>
      <c r="L152" s="43">
        <v>3</v>
      </c>
      <c r="M152" s="43">
        <v>1</v>
      </c>
      <c r="N152" s="49">
        <f t="shared" si="6"/>
        <v>23</v>
      </c>
      <c r="O152" s="43">
        <v>7</v>
      </c>
      <c r="P152" s="43">
        <v>4</v>
      </c>
    </row>
    <row r="153" spans="2:16" s="20" customFormat="1" ht="18.75" customHeight="1">
      <c r="B153" s="42" t="s">
        <v>229</v>
      </c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9">
        <f t="shared" si="6"/>
        <v>0</v>
      </c>
      <c r="O153" s="43"/>
      <c r="P153" s="43"/>
    </row>
    <row r="154" spans="2:16" s="20" customFormat="1" ht="18.75" customHeight="1">
      <c r="B154" s="42" t="s">
        <v>230</v>
      </c>
      <c r="C154" s="43">
        <v>1</v>
      </c>
      <c r="D154" s="43"/>
      <c r="E154" s="43">
        <v>1</v>
      </c>
      <c r="F154" s="43">
        <v>1</v>
      </c>
      <c r="G154" s="43">
        <v>1</v>
      </c>
      <c r="H154" s="43">
        <v>1</v>
      </c>
      <c r="I154" s="43">
        <v>1</v>
      </c>
      <c r="J154" s="43"/>
      <c r="K154" s="43"/>
      <c r="L154" s="43"/>
      <c r="M154" s="43"/>
      <c r="N154" s="49">
        <f t="shared" si="6"/>
        <v>6</v>
      </c>
      <c r="O154" s="43"/>
      <c r="P154" s="43"/>
    </row>
    <row r="155" spans="2:16" s="20" customFormat="1" ht="18.75" customHeight="1">
      <c r="B155" s="42" t="s">
        <v>231</v>
      </c>
      <c r="C155" s="43"/>
      <c r="D155" s="43">
        <v>1</v>
      </c>
      <c r="E155" s="43">
        <v>3</v>
      </c>
      <c r="F155" s="43">
        <v>2</v>
      </c>
      <c r="G155" s="43">
        <v>1</v>
      </c>
      <c r="H155" s="43">
        <v>1</v>
      </c>
      <c r="I155" s="43"/>
      <c r="J155" s="43">
        <v>1</v>
      </c>
      <c r="K155" s="43">
        <v>1</v>
      </c>
      <c r="L155" s="43"/>
      <c r="M155" s="43">
        <v>1</v>
      </c>
      <c r="N155" s="49">
        <f t="shared" si="6"/>
        <v>11</v>
      </c>
      <c r="O155" s="43">
        <v>2</v>
      </c>
      <c r="P155" s="43"/>
    </row>
    <row r="156" spans="2:16" s="20" customFormat="1" ht="18.75" customHeight="1">
      <c r="B156" s="42" t="s">
        <v>186</v>
      </c>
      <c r="C156" s="43">
        <v>2</v>
      </c>
      <c r="D156" s="43">
        <v>1</v>
      </c>
      <c r="E156" s="43">
        <v>1</v>
      </c>
      <c r="F156" s="43">
        <v>1</v>
      </c>
      <c r="G156" s="43">
        <v>1</v>
      </c>
      <c r="H156" s="43">
        <v>3</v>
      </c>
      <c r="I156" s="43">
        <v>1</v>
      </c>
      <c r="J156" s="43">
        <v>3</v>
      </c>
      <c r="K156" s="43">
        <v>1</v>
      </c>
      <c r="L156" s="43">
        <v>1</v>
      </c>
      <c r="M156" s="43"/>
      <c r="N156" s="49">
        <f t="shared" si="6"/>
        <v>15</v>
      </c>
      <c r="O156" s="43">
        <v>5</v>
      </c>
      <c r="P156" s="43"/>
    </row>
    <row r="157" spans="2:16" s="20" customFormat="1" ht="18.75" customHeight="1">
      <c r="B157" s="42" t="s">
        <v>232</v>
      </c>
      <c r="C157" s="43">
        <v>1</v>
      </c>
      <c r="D157" s="43">
        <v>1</v>
      </c>
      <c r="E157" s="43">
        <v>1</v>
      </c>
      <c r="F157" s="43"/>
      <c r="G157" s="43"/>
      <c r="H157" s="43"/>
      <c r="I157" s="43"/>
      <c r="J157" s="43"/>
      <c r="K157" s="43"/>
      <c r="L157" s="43"/>
      <c r="M157" s="43"/>
      <c r="N157" s="49">
        <f t="shared" si="6"/>
        <v>3</v>
      </c>
      <c r="O157" s="43">
        <v>2</v>
      </c>
      <c r="P157" s="43"/>
    </row>
    <row r="158" spans="2:16" s="20" customFormat="1" ht="18.75" customHeight="1">
      <c r="B158" s="47" t="s">
        <v>233</v>
      </c>
      <c r="C158" s="48">
        <f>SUM(C135:C157)</f>
        <v>19</v>
      </c>
      <c r="D158" s="48">
        <f t="shared" ref="D158:P158" si="8">SUM(D135:D157)</f>
        <v>7</v>
      </c>
      <c r="E158" s="48">
        <f t="shared" si="8"/>
        <v>57</v>
      </c>
      <c r="F158" s="48">
        <f t="shared" si="8"/>
        <v>34</v>
      </c>
      <c r="G158" s="48">
        <f t="shared" si="8"/>
        <v>15</v>
      </c>
      <c r="H158" s="48">
        <f t="shared" si="8"/>
        <v>47</v>
      </c>
      <c r="I158" s="48">
        <f t="shared" si="8"/>
        <v>19</v>
      </c>
      <c r="J158" s="48">
        <f t="shared" si="8"/>
        <v>43</v>
      </c>
      <c r="K158" s="48">
        <f t="shared" si="8"/>
        <v>31</v>
      </c>
      <c r="L158" s="48">
        <f t="shared" si="8"/>
        <v>7</v>
      </c>
      <c r="M158" s="48">
        <f t="shared" si="8"/>
        <v>9</v>
      </c>
      <c r="N158" s="48">
        <f t="shared" si="8"/>
        <v>288</v>
      </c>
      <c r="O158" s="48">
        <f t="shared" si="8"/>
        <v>67</v>
      </c>
      <c r="P158" s="48">
        <f t="shared" si="8"/>
        <v>19</v>
      </c>
    </row>
    <row r="159" spans="2:16" s="20" customFormat="1" ht="18.75" customHeight="1">
      <c r="B159" s="42" t="s">
        <v>234</v>
      </c>
      <c r="C159" s="43"/>
      <c r="D159" s="43"/>
      <c r="E159" s="43">
        <v>1</v>
      </c>
      <c r="F159" s="43"/>
      <c r="G159" s="43"/>
      <c r="H159" s="43"/>
      <c r="I159" s="43"/>
      <c r="J159" s="43">
        <v>1</v>
      </c>
      <c r="K159" s="43"/>
      <c r="L159" s="43"/>
      <c r="M159" s="43"/>
      <c r="N159" s="49">
        <f t="shared" si="6"/>
        <v>2</v>
      </c>
      <c r="O159" s="43"/>
      <c r="P159" s="43"/>
    </row>
    <row r="160" spans="2:16" s="20" customFormat="1" ht="18.75" customHeight="1">
      <c r="B160" s="42" t="s">
        <v>235</v>
      </c>
      <c r="C160" s="43">
        <v>2</v>
      </c>
      <c r="D160" s="43"/>
      <c r="E160" s="43">
        <v>2</v>
      </c>
      <c r="F160" s="43">
        <v>1</v>
      </c>
      <c r="G160" s="43"/>
      <c r="H160" s="43">
        <v>1</v>
      </c>
      <c r="I160" s="43"/>
      <c r="J160" s="43">
        <v>1</v>
      </c>
      <c r="K160" s="43"/>
      <c r="L160" s="43"/>
      <c r="M160" s="43">
        <v>1</v>
      </c>
      <c r="N160" s="49">
        <f t="shared" si="6"/>
        <v>8</v>
      </c>
      <c r="O160" s="43"/>
      <c r="P160" s="43"/>
    </row>
    <row r="161" spans="2:17" s="20" customFormat="1" ht="18.75" customHeight="1">
      <c r="B161" s="42" t="s">
        <v>236</v>
      </c>
      <c r="C161" s="43"/>
      <c r="D161" s="43"/>
      <c r="E161" s="43">
        <v>3</v>
      </c>
      <c r="F161" s="43">
        <v>2</v>
      </c>
      <c r="G161" s="43"/>
      <c r="H161" s="43">
        <v>1</v>
      </c>
      <c r="I161" s="43"/>
      <c r="J161" s="43">
        <v>1</v>
      </c>
      <c r="K161" s="43"/>
      <c r="L161" s="43"/>
      <c r="M161" s="43"/>
      <c r="N161" s="49">
        <f t="shared" si="6"/>
        <v>7</v>
      </c>
      <c r="O161" s="43"/>
      <c r="P161" s="43"/>
    </row>
    <row r="162" spans="2:17" s="20" customFormat="1" ht="18.75" customHeight="1">
      <c r="B162" s="42" t="s">
        <v>237</v>
      </c>
      <c r="C162" s="43">
        <v>1</v>
      </c>
      <c r="D162" s="43"/>
      <c r="E162" s="43">
        <v>2</v>
      </c>
      <c r="F162" s="43">
        <v>2</v>
      </c>
      <c r="G162" s="43"/>
      <c r="H162" s="43">
        <v>2</v>
      </c>
      <c r="I162" s="43"/>
      <c r="J162" s="43">
        <v>2</v>
      </c>
      <c r="K162" s="43"/>
      <c r="L162" s="43"/>
      <c r="M162" s="43"/>
      <c r="N162" s="49">
        <f t="shared" si="6"/>
        <v>9</v>
      </c>
      <c r="O162" s="43">
        <v>1</v>
      </c>
      <c r="P162" s="43"/>
    </row>
    <row r="163" spans="2:17" s="20" customFormat="1" ht="18.75" customHeight="1">
      <c r="B163" s="42" t="s">
        <v>238</v>
      </c>
      <c r="C163" s="43"/>
      <c r="D163" s="43"/>
      <c r="E163" s="43">
        <v>2</v>
      </c>
      <c r="F163" s="43"/>
      <c r="G163" s="43"/>
      <c r="H163" s="43">
        <v>1</v>
      </c>
      <c r="I163" s="43"/>
      <c r="J163" s="43">
        <v>1</v>
      </c>
      <c r="K163" s="43"/>
      <c r="L163" s="43"/>
      <c r="M163" s="43"/>
      <c r="N163" s="49">
        <f t="shared" si="6"/>
        <v>4</v>
      </c>
      <c r="O163" s="43"/>
      <c r="P163" s="43"/>
    </row>
    <row r="164" spans="2:17" s="20" customFormat="1" ht="18.75" customHeight="1">
      <c r="B164" s="42" t="s">
        <v>239</v>
      </c>
      <c r="C164" s="43"/>
      <c r="D164" s="43"/>
      <c r="E164" s="43">
        <v>2</v>
      </c>
      <c r="F164" s="43">
        <v>2</v>
      </c>
      <c r="G164" s="43">
        <v>1</v>
      </c>
      <c r="H164" s="43">
        <v>3</v>
      </c>
      <c r="I164" s="43">
        <v>2</v>
      </c>
      <c r="J164" s="43">
        <v>3</v>
      </c>
      <c r="K164" s="43">
        <v>1</v>
      </c>
      <c r="L164" s="43"/>
      <c r="M164" s="43"/>
      <c r="N164" s="49">
        <f t="shared" si="6"/>
        <v>14</v>
      </c>
      <c r="O164" s="43">
        <v>2</v>
      </c>
      <c r="P164" s="43"/>
    </row>
    <row r="165" spans="2:17" s="20" customFormat="1" ht="18.75" customHeight="1">
      <c r="B165" s="42" t="s">
        <v>240</v>
      </c>
      <c r="C165" s="43"/>
      <c r="D165" s="43"/>
      <c r="E165" s="43">
        <v>8</v>
      </c>
      <c r="F165" s="43">
        <v>3</v>
      </c>
      <c r="G165" s="43"/>
      <c r="H165" s="43">
        <v>4</v>
      </c>
      <c r="I165" s="43"/>
      <c r="J165" s="43">
        <v>3</v>
      </c>
      <c r="K165" s="43"/>
      <c r="L165" s="43"/>
      <c r="M165" s="43"/>
      <c r="N165" s="49">
        <f t="shared" si="6"/>
        <v>18</v>
      </c>
      <c r="O165" s="43"/>
      <c r="P165" s="43"/>
    </row>
    <row r="166" spans="2:17" s="20" customFormat="1" ht="18.75" customHeight="1">
      <c r="B166" s="50" t="s">
        <v>241</v>
      </c>
      <c r="C166" s="51">
        <f>SUM(C159:C165)</f>
        <v>3</v>
      </c>
      <c r="D166" s="51">
        <f>SUM(D159:D165)</f>
        <v>0</v>
      </c>
      <c r="E166" s="51">
        <f>SUM(E159:E165)</f>
        <v>20</v>
      </c>
      <c r="F166" s="51">
        <f>SUM(F159:F165)</f>
        <v>10</v>
      </c>
      <c r="G166" s="51">
        <f>SUM(G159:G165)</f>
        <v>1</v>
      </c>
      <c r="H166" s="51">
        <f t="shared" ref="H166:P166" si="9">SUM(H159:H165)</f>
        <v>12</v>
      </c>
      <c r="I166" s="51">
        <f t="shared" si="9"/>
        <v>2</v>
      </c>
      <c r="J166" s="51">
        <v>9</v>
      </c>
      <c r="K166" s="51">
        <f t="shared" si="9"/>
        <v>1</v>
      </c>
      <c r="L166" s="51">
        <f t="shared" si="9"/>
        <v>0</v>
      </c>
      <c r="M166" s="51">
        <f t="shared" si="9"/>
        <v>1</v>
      </c>
      <c r="N166" s="51">
        <f t="shared" si="9"/>
        <v>62</v>
      </c>
      <c r="O166" s="51">
        <f t="shared" si="9"/>
        <v>3</v>
      </c>
      <c r="P166" s="51">
        <f t="shared" si="9"/>
        <v>0</v>
      </c>
    </row>
    <row r="167" spans="2:17" s="20" customFormat="1" ht="18.75" customHeight="1">
      <c r="B167" s="5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2:17" s="20" customFormat="1" ht="18.75" customHeight="1">
      <c r="B168" s="53" t="s">
        <v>72</v>
      </c>
      <c r="C168" s="54">
        <f>SUM(C166+C158)</f>
        <v>22</v>
      </c>
      <c r="D168" s="54">
        <f t="shared" ref="D168:P168" si="10">SUM(D166+D158)</f>
        <v>7</v>
      </c>
      <c r="E168" s="54">
        <f t="shared" si="10"/>
        <v>77</v>
      </c>
      <c r="F168" s="54">
        <f t="shared" si="10"/>
        <v>44</v>
      </c>
      <c r="G168" s="54">
        <f t="shared" si="10"/>
        <v>16</v>
      </c>
      <c r="H168" s="54">
        <f t="shared" si="10"/>
        <v>59</v>
      </c>
      <c r="I168" s="54">
        <f t="shared" si="10"/>
        <v>21</v>
      </c>
      <c r="J168" s="54">
        <f t="shared" si="10"/>
        <v>52</v>
      </c>
      <c r="K168" s="54">
        <f t="shared" si="10"/>
        <v>32</v>
      </c>
      <c r="L168" s="54">
        <f t="shared" si="10"/>
        <v>7</v>
      </c>
      <c r="M168" s="54">
        <f t="shared" si="10"/>
        <v>10</v>
      </c>
      <c r="N168" s="54">
        <f t="shared" si="10"/>
        <v>350</v>
      </c>
      <c r="O168" s="54">
        <f t="shared" si="10"/>
        <v>70</v>
      </c>
      <c r="P168" s="54">
        <f t="shared" si="10"/>
        <v>19</v>
      </c>
    </row>
    <row r="169" spans="2:17" s="20" customFormat="1" ht="18.75" customHeight="1">
      <c r="B169" s="55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2:17" s="19" customFormat="1" ht="18.75" customHeight="1">
      <c r="B170" s="246" t="s">
        <v>243</v>
      </c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</row>
    <row r="171" spans="2:17" s="19" customFormat="1" ht="18.75" customHeight="1">
      <c r="B171" s="89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</row>
    <row r="172" spans="2:17" s="20" customFormat="1" ht="14.25" customHeight="1">
      <c r="B172" s="56" t="s">
        <v>8</v>
      </c>
      <c r="C172" s="57" t="s">
        <v>244</v>
      </c>
      <c r="D172" s="57" t="s">
        <v>245</v>
      </c>
      <c r="E172" s="57" t="s">
        <v>246</v>
      </c>
      <c r="F172" s="57" t="s">
        <v>247</v>
      </c>
      <c r="G172" s="57" t="s">
        <v>248</v>
      </c>
      <c r="H172" s="57" t="s">
        <v>249</v>
      </c>
      <c r="I172" s="57" t="s">
        <v>250</v>
      </c>
      <c r="J172" s="58" t="s">
        <v>251</v>
      </c>
      <c r="K172" s="59" t="s">
        <v>252</v>
      </c>
      <c r="L172" s="59" t="s">
        <v>253</v>
      </c>
      <c r="M172" s="59" t="s">
        <v>254</v>
      </c>
      <c r="N172" s="59" t="s">
        <v>255</v>
      </c>
      <c r="O172" s="59" t="s">
        <v>256</v>
      </c>
      <c r="P172" s="59" t="s">
        <v>257</v>
      </c>
      <c r="Q172" s="59" t="s">
        <v>258</v>
      </c>
    </row>
    <row r="173" spans="2:17" s="20" customFormat="1" ht="12.75" customHeight="1">
      <c r="B173" s="6"/>
      <c r="C173" s="60"/>
      <c r="D173" s="60"/>
      <c r="E173" s="60"/>
      <c r="F173" s="60"/>
      <c r="G173" s="60"/>
      <c r="H173" s="60"/>
      <c r="I173" s="60"/>
      <c r="J173" s="61"/>
      <c r="K173" s="62"/>
      <c r="L173" s="62"/>
      <c r="M173" s="62"/>
      <c r="N173" s="62"/>
      <c r="O173" s="62"/>
      <c r="P173" s="62"/>
      <c r="Q173" s="62"/>
    </row>
    <row r="174" spans="2:17" s="20" customFormat="1" ht="12.75" customHeight="1">
      <c r="B174" s="63" t="s">
        <v>259</v>
      </c>
      <c r="C174" s="64">
        <v>169</v>
      </c>
      <c r="D174" s="64">
        <v>166</v>
      </c>
      <c r="E174" s="64">
        <v>139</v>
      </c>
      <c r="F174" s="64">
        <v>156</v>
      </c>
      <c r="G174" s="64">
        <v>134</v>
      </c>
      <c r="H174" s="64">
        <v>126</v>
      </c>
      <c r="I174" s="64">
        <v>129</v>
      </c>
      <c r="J174" s="64">
        <v>103</v>
      </c>
      <c r="K174" s="64">
        <v>112</v>
      </c>
      <c r="L174" s="64">
        <v>94</v>
      </c>
      <c r="M174" s="64">
        <v>54</v>
      </c>
      <c r="N174" s="64">
        <v>43</v>
      </c>
      <c r="O174" s="64">
        <v>47</v>
      </c>
      <c r="P174" s="64">
        <v>39</v>
      </c>
      <c r="Q174" s="65">
        <v>33</v>
      </c>
    </row>
    <row r="175" spans="2:17" s="20" customFormat="1" ht="12.75" customHeight="1">
      <c r="B175" s="63" t="s">
        <v>260</v>
      </c>
      <c r="C175" s="64">
        <v>226</v>
      </c>
      <c r="D175" s="64">
        <v>269</v>
      </c>
      <c r="E175" s="64">
        <v>280</v>
      </c>
      <c r="F175" s="64">
        <v>269</v>
      </c>
      <c r="G175" s="64">
        <v>318</v>
      </c>
      <c r="H175" s="64">
        <v>341</v>
      </c>
      <c r="I175" s="64">
        <v>360</v>
      </c>
      <c r="J175" s="64">
        <v>384</v>
      </c>
      <c r="K175" s="64">
        <v>346</v>
      </c>
      <c r="L175" s="66">
        <v>308</v>
      </c>
      <c r="M175" s="66">
        <v>349</v>
      </c>
      <c r="N175" s="66">
        <v>173</v>
      </c>
      <c r="O175" s="66">
        <v>179</v>
      </c>
      <c r="P175" s="66">
        <v>158</v>
      </c>
      <c r="Q175" s="67">
        <v>134</v>
      </c>
    </row>
    <row r="176" spans="2:17" s="20" customFormat="1" ht="12.75" customHeight="1">
      <c r="B176" s="63" t="s">
        <v>261</v>
      </c>
      <c r="C176" s="64">
        <v>157</v>
      </c>
      <c r="D176" s="64">
        <v>150</v>
      </c>
      <c r="E176" s="64">
        <v>149</v>
      </c>
      <c r="F176" s="64">
        <v>117</v>
      </c>
      <c r="G176" s="64">
        <v>166</v>
      </c>
      <c r="H176" s="64">
        <v>149</v>
      </c>
      <c r="I176" s="64">
        <v>168</v>
      </c>
      <c r="J176" s="64">
        <v>107</v>
      </c>
      <c r="K176" s="64">
        <v>130</v>
      </c>
      <c r="L176" s="66">
        <v>90</v>
      </c>
      <c r="M176" s="66">
        <v>71</v>
      </c>
      <c r="N176" s="66">
        <v>78</v>
      </c>
      <c r="O176" s="66">
        <v>76</v>
      </c>
      <c r="P176" s="66">
        <v>86</v>
      </c>
      <c r="Q176" s="67">
        <v>89</v>
      </c>
    </row>
    <row r="177" spans="2:17" s="20" customFormat="1" ht="12.75" customHeight="1">
      <c r="B177" s="63" t="s">
        <v>262</v>
      </c>
      <c r="C177" s="64">
        <v>200</v>
      </c>
      <c r="D177" s="64">
        <v>176</v>
      </c>
      <c r="E177" s="64">
        <v>143</v>
      </c>
      <c r="F177" s="64">
        <v>174</v>
      </c>
      <c r="G177" s="64">
        <v>181</v>
      </c>
      <c r="H177" s="64">
        <v>260</v>
      </c>
      <c r="I177" s="64">
        <v>269</v>
      </c>
      <c r="J177" s="64">
        <v>259</v>
      </c>
      <c r="K177" s="64">
        <v>248</v>
      </c>
      <c r="L177" s="66">
        <v>200</v>
      </c>
      <c r="M177" s="66">
        <v>115</v>
      </c>
      <c r="N177" s="66">
        <v>130</v>
      </c>
      <c r="O177" s="66">
        <v>137</v>
      </c>
      <c r="P177" s="66">
        <v>198</v>
      </c>
      <c r="Q177" s="67">
        <v>159</v>
      </c>
    </row>
    <row r="178" spans="2:17" s="20" customFormat="1" ht="12.75" customHeight="1">
      <c r="B178" s="63" t="s">
        <v>263</v>
      </c>
      <c r="C178" s="64">
        <v>904</v>
      </c>
      <c r="D178" s="64">
        <v>798</v>
      </c>
      <c r="E178" s="64">
        <v>941</v>
      </c>
      <c r="F178" s="64">
        <v>1086</v>
      </c>
      <c r="G178" s="64">
        <v>1144</v>
      </c>
      <c r="H178" s="64">
        <v>1171</v>
      </c>
      <c r="I178" s="64">
        <v>1188</v>
      </c>
      <c r="J178" s="64">
        <v>1618</v>
      </c>
      <c r="K178" s="64">
        <v>898</v>
      </c>
      <c r="L178" s="64">
        <v>866</v>
      </c>
      <c r="M178" s="64">
        <v>737</v>
      </c>
      <c r="N178" s="64">
        <v>673</v>
      </c>
      <c r="O178" s="64">
        <v>704</v>
      </c>
      <c r="P178" s="64">
        <v>698</v>
      </c>
      <c r="Q178" s="65">
        <v>716</v>
      </c>
    </row>
    <row r="179" spans="2:17" s="20" customFormat="1" ht="12.75" customHeight="1">
      <c r="B179" s="68" t="s">
        <v>212</v>
      </c>
      <c r="C179" s="69">
        <f>SUM(C174:C178)</f>
        <v>1656</v>
      </c>
      <c r="D179" s="69">
        <f t="shared" ref="D179:Q179" si="11">SUM(D174:D178)</f>
        <v>1559</v>
      </c>
      <c r="E179" s="69">
        <f t="shared" si="11"/>
        <v>1652</v>
      </c>
      <c r="F179" s="69">
        <f t="shared" si="11"/>
        <v>1802</v>
      </c>
      <c r="G179" s="69">
        <f t="shared" si="11"/>
        <v>1943</v>
      </c>
      <c r="H179" s="69">
        <f t="shared" si="11"/>
        <v>2047</v>
      </c>
      <c r="I179" s="69">
        <f t="shared" si="11"/>
        <v>2114</v>
      </c>
      <c r="J179" s="69">
        <f t="shared" si="11"/>
        <v>2471</v>
      </c>
      <c r="K179" s="69">
        <f t="shared" si="11"/>
        <v>1734</v>
      </c>
      <c r="L179" s="69">
        <f t="shared" si="11"/>
        <v>1558</v>
      </c>
      <c r="M179" s="69">
        <f t="shared" si="11"/>
        <v>1326</v>
      </c>
      <c r="N179" s="69">
        <f t="shared" si="11"/>
        <v>1097</v>
      </c>
      <c r="O179" s="69">
        <f t="shared" si="11"/>
        <v>1143</v>
      </c>
      <c r="P179" s="69">
        <f t="shared" si="11"/>
        <v>1179</v>
      </c>
      <c r="Q179" s="69">
        <f t="shared" si="11"/>
        <v>1131</v>
      </c>
    </row>
    <row r="180" spans="2:17" s="20" customFormat="1" ht="12.75" customHeight="1">
      <c r="B180" s="70"/>
      <c r="C180" s="71"/>
      <c r="D180" s="71"/>
      <c r="E180" s="71"/>
      <c r="F180" s="71"/>
      <c r="G180" s="70"/>
      <c r="H180" s="70"/>
      <c r="I180" s="70"/>
      <c r="J180" s="70"/>
      <c r="K180" s="72"/>
      <c r="L180" s="72"/>
      <c r="M180" s="72"/>
      <c r="N180" s="62"/>
      <c r="O180" s="62"/>
      <c r="P180" s="62"/>
      <c r="Q180" s="62"/>
    </row>
    <row r="181" spans="2:17" s="20" customFormat="1" ht="12.75" customHeight="1">
      <c r="B181" s="63" t="s">
        <v>213</v>
      </c>
      <c r="C181" s="64">
        <v>132</v>
      </c>
      <c r="D181" s="64">
        <v>141</v>
      </c>
      <c r="E181" s="64">
        <v>178</v>
      </c>
      <c r="F181" s="64">
        <v>189</v>
      </c>
      <c r="G181" s="64">
        <v>223</v>
      </c>
      <c r="H181" s="64">
        <v>215</v>
      </c>
      <c r="I181" s="64">
        <v>247</v>
      </c>
      <c r="J181" s="64">
        <v>186</v>
      </c>
      <c r="K181" s="64">
        <v>212</v>
      </c>
      <c r="L181" s="64">
        <v>184</v>
      </c>
      <c r="M181" s="64">
        <v>167</v>
      </c>
      <c r="N181" s="64">
        <v>196</v>
      </c>
      <c r="O181" s="64">
        <v>256</v>
      </c>
      <c r="P181" s="64">
        <v>285</v>
      </c>
      <c r="Q181" s="65">
        <v>244</v>
      </c>
    </row>
    <row r="182" spans="2:17" s="20" customFormat="1" ht="12.75" customHeight="1">
      <c r="B182" s="63" t="s">
        <v>214</v>
      </c>
      <c r="C182" s="64"/>
      <c r="D182" s="64"/>
      <c r="E182" s="64"/>
      <c r="F182" s="64">
        <v>11</v>
      </c>
      <c r="G182" s="64">
        <v>10</v>
      </c>
      <c r="H182" s="64">
        <v>23</v>
      </c>
      <c r="I182" s="64">
        <v>0</v>
      </c>
      <c r="J182" s="64">
        <v>9</v>
      </c>
      <c r="K182" s="64">
        <v>0</v>
      </c>
      <c r="L182" s="66">
        <v>0</v>
      </c>
      <c r="M182" s="66">
        <v>8</v>
      </c>
      <c r="N182" s="66">
        <v>0</v>
      </c>
      <c r="O182" s="66">
        <v>15</v>
      </c>
      <c r="P182" s="66">
        <v>0</v>
      </c>
      <c r="Q182" s="67">
        <v>34</v>
      </c>
    </row>
    <row r="183" spans="2:17" s="20" customFormat="1" ht="12.75" customHeight="1">
      <c r="B183" s="63" t="s">
        <v>216</v>
      </c>
      <c r="C183" s="64">
        <v>298</v>
      </c>
      <c r="D183" s="64">
        <v>331</v>
      </c>
      <c r="E183" s="64">
        <v>339</v>
      </c>
      <c r="F183" s="64">
        <v>364</v>
      </c>
      <c r="G183" s="64">
        <v>353</v>
      </c>
      <c r="H183" s="64">
        <v>322</v>
      </c>
      <c r="I183" s="64">
        <v>440</v>
      </c>
      <c r="J183" s="64">
        <v>387</v>
      </c>
      <c r="K183" s="64">
        <v>386</v>
      </c>
      <c r="L183" s="66">
        <v>365</v>
      </c>
      <c r="M183" s="66">
        <v>347</v>
      </c>
      <c r="N183" s="66">
        <v>377</v>
      </c>
      <c r="O183" s="66">
        <v>403</v>
      </c>
      <c r="P183" s="66">
        <v>399</v>
      </c>
      <c r="Q183" s="67">
        <v>437</v>
      </c>
    </row>
    <row r="184" spans="2:17" s="20" customFormat="1" ht="12.75" customHeight="1">
      <c r="B184" s="63" t="s">
        <v>264</v>
      </c>
      <c r="C184" s="64">
        <v>93</v>
      </c>
      <c r="D184" s="64">
        <v>89</v>
      </c>
      <c r="E184" s="64">
        <v>89</v>
      </c>
      <c r="F184" s="64">
        <v>93</v>
      </c>
      <c r="G184" s="64">
        <v>80</v>
      </c>
      <c r="H184" s="64">
        <v>79</v>
      </c>
      <c r="I184" s="64">
        <v>67</v>
      </c>
      <c r="J184" s="64">
        <v>80</v>
      </c>
      <c r="K184" s="64">
        <v>118</v>
      </c>
      <c r="L184" s="66">
        <v>116</v>
      </c>
      <c r="M184" s="66">
        <v>114</v>
      </c>
      <c r="N184" s="66">
        <v>128</v>
      </c>
      <c r="O184" s="66">
        <v>138</v>
      </c>
      <c r="P184" s="66">
        <v>163</v>
      </c>
      <c r="Q184" s="67">
        <v>169</v>
      </c>
    </row>
    <row r="185" spans="2:17" s="20" customFormat="1" ht="12.75" customHeight="1">
      <c r="B185" s="63" t="s">
        <v>219</v>
      </c>
      <c r="C185" s="64">
        <v>82</v>
      </c>
      <c r="D185" s="64">
        <v>77</v>
      </c>
      <c r="E185" s="64">
        <v>84</v>
      </c>
      <c r="F185" s="64">
        <v>90</v>
      </c>
      <c r="G185" s="64">
        <v>84</v>
      </c>
      <c r="H185" s="64">
        <v>79</v>
      </c>
      <c r="I185" s="64">
        <v>90</v>
      </c>
      <c r="J185" s="64">
        <v>77</v>
      </c>
      <c r="K185" s="64">
        <v>95</v>
      </c>
      <c r="L185" s="66">
        <v>102</v>
      </c>
      <c r="M185" s="66">
        <v>64</v>
      </c>
      <c r="N185" s="66">
        <v>72</v>
      </c>
      <c r="O185" s="66">
        <v>117</v>
      </c>
      <c r="P185" s="66">
        <v>89</v>
      </c>
      <c r="Q185" s="67">
        <v>73</v>
      </c>
    </row>
    <row r="186" spans="2:17" s="20" customFormat="1" ht="12.75" customHeight="1">
      <c r="B186" s="63" t="s">
        <v>120</v>
      </c>
      <c r="C186" s="64"/>
      <c r="D186" s="64"/>
      <c r="E186" s="64"/>
      <c r="F186" s="64"/>
      <c r="G186" s="64"/>
      <c r="H186" s="64"/>
      <c r="I186" s="64">
        <v>94</v>
      </c>
      <c r="J186" s="64">
        <v>85</v>
      </c>
      <c r="K186" s="64">
        <v>72</v>
      </c>
      <c r="L186" s="66">
        <v>34</v>
      </c>
      <c r="M186" s="66">
        <v>0</v>
      </c>
      <c r="N186" s="66">
        <v>0</v>
      </c>
      <c r="O186" s="66">
        <v>0</v>
      </c>
      <c r="P186" s="66">
        <v>0</v>
      </c>
      <c r="Q186" s="67">
        <v>2</v>
      </c>
    </row>
    <row r="187" spans="2:17" s="20" customFormat="1" ht="12.75" customHeight="1">
      <c r="B187" s="63" t="s">
        <v>265</v>
      </c>
      <c r="C187" s="64">
        <v>188</v>
      </c>
      <c r="D187" s="64">
        <v>151</v>
      </c>
      <c r="E187" s="64">
        <v>204</v>
      </c>
      <c r="F187" s="64">
        <v>131</v>
      </c>
      <c r="G187" s="64">
        <v>206</v>
      </c>
      <c r="H187" s="64">
        <v>187</v>
      </c>
      <c r="I187" s="64">
        <v>219</v>
      </c>
      <c r="J187" s="64">
        <v>207</v>
      </c>
      <c r="K187" s="64">
        <v>209</v>
      </c>
      <c r="L187" s="66">
        <v>259</v>
      </c>
      <c r="M187" s="66">
        <v>306</v>
      </c>
      <c r="N187" s="66">
        <v>329</v>
      </c>
      <c r="O187" s="66">
        <v>335</v>
      </c>
      <c r="P187" s="66">
        <v>314</v>
      </c>
      <c r="Q187" s="67">
        <v>302</v>
      </c>
    </row>
    <row r="188" spans="2:17" s="20" customFormat="1" ht="12.75" customHeight="1">
      <c r="B188" s="63" t="s">
        <v>266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6"/>
      <c r="M188" s="66"/>
      <c r="N188" s="66"/>
      <c r="O188" s="66"/>
      <c r="P188" s="66">
        <v>8</v>
      </c>
      <c r="Q188" s="67">
        <v>10</v>
      </c>
    </row>
    <row r="189" spans="2:17" s="20" customFormat="1" ht="12.75" customHeight="1">
      <c r="B189" s="63" t="s">
        <v>267</v>
      </c>
      <c r="C189" s="64">
        <v>30</v>
      </c>
      <c r="D189" s="64">
        <v>69</v>
      </c>
      <c r="E189" s="64">
        <v>93</v>
      </c>
      <c r="F189" s="64">
        <v>102</v>
      </c>
      <c r="G189" s="64">
        <v>119</v>
      </c>
      <c r="H189" s="64">
        <v>109</v>
      </c>
      <c r="I189" s="64">
        <v>126</v>
      </c>
      <c r="J189" s="64">
        <v>129</v>
      </c>
      <c r="K189" s="64">
        <v>120</v>
      </c>
      <c r="L189" s="66">
        <v>115</v>
      </c>
      <c r="M189" s="66">
        <v>120</v>
      </c>
      <c r="N189" s="66">
        <v>119</v>
      </c>
      <c r="O189" s="66">
        <v>114</v>
      </c>
      <c r="P189" s="66">
        <v>103</v>
      </c>
      <c r="Q189" s="67">
        <v>124</v>
      </c>
    </row>
    <row r="190" spans="2:17" s="20" customFormat="1" ht="12.75" customHeight="1">
      <c r="B190" s="63" t="s">
        <v>268</v>
      </c>
      <c r="C190" s="64">
        <v>80</v>
      </c>
      <c r="D190" s="64">
        <v>99</v>
      </c>
      <c r="E190" s="64">
        <v>102</v>
      </c>
      <c r="F190" s="64">
        <v>116</v>
      </c>
      <c r="G190" s="64">
        <v>189</v>
      </c>
      <c r="H190" s="64">
        <v>179</v>
      </c>
      <c r="I190" s="64">
        <v>182</v>
      </c>
      <c r="J190" s="64">
        <v>200</v>
      </c>
      <c r="K190" s="64">
        <v>164</v>
      </c>
      <c r="L190" s="66">
        <v>158</v>
      </c>
      <c r="M190" s="66">
        <v>147</v>
      </c>
      <c r="N190" s="66">
        <v>159</v>
      </c>
      <c r="O190" s="66">
        <v>159</v>
      </c>
      <c r="P190" s="66">
        <v>186</v>
      </c>
      <c r="Q190" s="67">
        <v>213</v>
      </c>
    </row>
    <row r="191" spans="2:17" s="20" customFormat="1" ht="12.75" customHeight="1">
      <c r="B191" s="63" t="s">
        <v>269</v>
      </c>
      <c r="C191" s="64">
        <v>100</v>
      </c>
      <c r="D191" s="64">
        <v>118</v>
      </c>
      <c r="E191" s="64">
        <v>107</v>
      </c>
      <c r="F191" s="64">
        <v>93</v>
      </c>
      <c r="G191" s="64">
        <v>100</v>
      </c>
      <c r="H191" s="64">
        <v>121</v>
      </c>
      <c r="I191" s="64">
        <v>137</v>
      </c>
      <c r="J191" s="64">
        <v>130</v>
      </c>
      <c r="K191" s="64">
        <v>144</v>
      </c>
      <c r="L191" s="66">
        <v>143</v>
      </c>
      <c r="M191" s="66">
        <v>132</v>
      </c>
      <c r="N191" s="66">
        <v>166</v>
      </c>
      <c r="O191" s="66">
        <v>149</v>
      </c>
      <c r="P191" s="66">
        <v>190</v>
      </c>
      <c r="Q191" s="67">
        <v>121</v>
      </c>
    </row>
    <row r="192" spans="2:17" s="20" customFormat="1" ht="12.75" customHeight="1">
      <c r="B192" s="63" t="s">
        <v>222</v>
      </c>
      <c r="C192" s="64">
        <v>32</v>
      </c>
      <c r="D192" s="64">
        <v>30</v>
      </c>
      <c r="E192" s="64"/>
      <c r="F192" s="64">
        <v>44</v>
      </c>
      <c r="G192" s="64">
        <v>67</v>
      </c>
      <c r="H192" s="64">
        <v>40</v>
      </c>
      <c r="I192" s="64">
        <v>10</v>
      </c>
      <c r="J192" s="64">
        <v>46</v>
      </c>
      <c r="K192" s="64">
        <v>55</v>
      </c>
      <c r="L192" s="66">
        <v>28</v>
      </c>
      <c r="M192" s="66">
        <v>54</v>
      </c>
      <c r="N192" s="66">
        <v>78</v>
      </c>
      <c r="O192" s="66">
        <v>46</v>
      </c>
      <c r="P192" s="66">
        <v>65</v>
      </c>
      <c r="Q192" s="67">
        <v>39</v>
      </c>
    </row>
    <row r="193" spans="2:17" s="20" customFormat="1" ht="12.75" customHeight="1">
      <c r="B193" s="63" t="s">
        <v>223</v>
      </c>
      <c r="C193" s="64">
        <v>744</v>
      </c>
      <c r="D193" s="64">
        <v>855</v>
      </c>
      <c r="E193" s="64">
        <v>903</v>
      </c>
      <c r="F193" s="64">
        <v>950</v>
      </c>
      <c r="G193" s="64">
        <v>1000</v>
      </c>
      <c r="H193" s="64">
        <v>1000</v>
      </c>
      <c r="I193" s="64">
        <v>1071</v>
      </c>
      <c r="J193" s="64">
        <v>1135</v>
      </c>
      <c r="K193" s="64">
        <v>1274</v>
      </c>
      <c r="L193" s="66">
        <v>1305</v>
      </c>
      <c r="M193" s="66">
        <v>1177</v>
      </c>
      <c r="N193" s="66">
        <v>1129</v>
      </c>
      <c r="O193" s="66">
        <v>1215</v>
      </c>
      <c r="P193" s="66">
        <v>1338</v>
      </c>
      <c r="Q193" s="67">
        <v>1329</v>
      </c>
    </row>
    <row r="194" spans="2:17" s="20" customFormat="1" ht="12.75" customHeight="1">
      <c r="B194" s="63" t="s">
        <v>129</v>
      </c>
      <c r="C194" s="64"/>
      <c r="D194" s="64"/>
      <c r="E194" s="64"/>
      <c r="F194" s="64"/>
      <c r="G194" s="64"/>
      <c r="H194" s="64"/>
      <c r="I194" s="64"/>
      <c r="J194" s="64"/>
      <c r="K194" s="64"/>
      <c r="L194" s="66"/>
      <c r="M194" s="66"/>
      <c r="N194" s="66"/>
      <c r="O194" s="66">
        <v>21</v>
      </c>
      <c r="P194" s="66">
        <v>16</v>
      </c>
      <c r="Q194" s="67">
        <v>25</v>
      </c>
    </row>
    <row r="195" spans="2:17" s="20" customFormat="1" ht="12.75" customHeight="1">
      <c r="B195" s="63" t="s">
        <v>224</v>
      </c>
      <c r="C195" s="64"/>
      <c r="D195" s="64"/>
      <c r="E195" s="64"/>
      <c r="F195" s="64">
        <v>28</v>
      </c>
      <c r="G195" s="64">
        <v>48</v>
      </c>
      <c r="H195" s="64">
        <v>41</v>
      </c>
      <c r="I195" s="64">
        <v>39</v>
      </c>
      <c r="J195" s="64">
        <v>25</v>
      </c>
      <c r="K195" s="64">
        <v>25</v>
      </c>
      <c r="L195" s="66">
        <v>25</v>
      </c>
      <c r="M195" s="66">
        <v>37</v>
      </c>
      <c r="N195" s="66">
        <v>28</v>
      </c>
      <c r="O195" s="66">
        <v>83</v>
      </c>
      <c r="P195" s="66">
        <v>51</v>
      </c>
      <c r="Q195" s="67">
        <v>23</v>
      </c>
    </row>
    <row r="196" spans="2:17" s="20" customFormat="1" ht="12.75" customHeight="1">
      <c r="B196" s="63" t="s">
        <v>225</v>
      </c>
      <c r="C196" s="64">
        <v>53</v>
      </c>
      <c r="D196" s="64">
        <v>47</v>
      </c>
      <c r="E196" s="64">
        <v>30</v>
      </c>
      <c r="F196" s="64">
        <v>38</v>
      </c>
      <c r="G196" s="64">
        <v>36</v>
      </c>
      <c r="H196" s="64">
        <v>35</v>
      </c>
      <c r="I196" s="64">
        <v>39</v>
      </c>
      <c r="J196" s="64">
        <v>65</v>
      </c>
      <c r="K196" s="64">
        <v>54</v>
      </c>
      <c r="L196" s="66">
        <v>45</v>
      </c>
      <c r="M196" s="66">
        <v>59</v>
      </c>
      <c r="N196" s="66">
        <v>39</v>
      </c>
      <c r="O196" s="66">
        <v>53</v>
      </c>
      <c r="P196" s="66">
        <v>57</v>
      </c>
      <c r="Q196" s="67">
        <v>22</v>
      </c>
    </row>
    <row r="197" spans="2:17" s="20" customFormat="1" ht="12.75" customHeight="1">
      <c r="B197" s="63" t="s">
        <v>270</v>
      </c>
      <c r="C197" s="64"/>
      <c r="D197" s="64"/>
      <c r="E197" s="64"/>
      <c r="F197" s="64"/>
      <c r="G197" s="64"/>
      <c r="H197" s="64"/>
      <c r="I197" s="64"/>
      <c r="J197" s="64"/>
      <c r="K197" s="64"/>
      <c r="L197" s="66">
        <v>46</v>
      </c>
      <c r="M197" s="66">
        <v>26</v>
      </c>
      <c r="N197" s="66">
        <v>38</v>
      </c>
      <c r="O197" s="66">
        <v>16</v>
      </c>
      <c r="P197" s="66">
        <v>0</v>
      </c>
      <c r="Q197" s="67">
        <v>18</v>
      </c>
    </row>
    <row r="198" spans="2:17" s="20" customFormat="1" ht="12.75" customHeight="1">
      <c r="B198" s="63" t="s">
        <v>186</v>
      </c>
      <c r="C198" s="64">
        <v>280</v>
      </c>
      <c r="D198" s="64">
        <v>268</v>
      </c>
      <c r="E198" s="64">
        <v>280</v>
      </c>
      <c r="F198" s="64">
        <v>320</v>
      </c>
      <c r="G198" s="64">
        <v>315</v>
      </c>
      <c r="H198" s="64">
        <v>313</v>
      </c>
      <c r="I198" s="64">
        <v>347</v>
      </c>
      <c r="J198" s="64">
        <v>398</v>
      </c>
      <c r="K198" s="64">
        <v>442</v>
      </c>
      <c r="L198" s="66">
        <v>380</v>
      </c>
      <c r="M198" s="66">
        <v>443</v>
      </c>
      <c r="N198" s="66">
        <v>483</v>
      </c>
      <c r="O198" s="66">
        <v>418</v>
      </c>
      <c r="P198" s="66">
        <v>402</v>
      </c>
      <c r="Q198" s="67">
        <v>501</v>
      </c>
    </row>
    <row r="199" spans="2:17" s="20" customFormat="1" ht="12.75" customHeight="1">
      <c r="B199" s="63" t="s">
        <v>188</v>
      </c>
      <c r="C199" s="64">
        <v>375</v>
      </c>
      <c r="D199" s="64">
        <v>435</v>
      </c>
      <c r="E199" s="64">
        <v>427</v>
      </c>
      <c r="F199" s="64">
        <v>413</v>
      </c>
      <c r="G199" s="64">
        <v>432</v>
      </c>
      <c r="H199" s="64">
        <v>487</v>
      </c>
      <c r="I199" s="64">
        <v>521</v>
      </c>
      <c r="J199" s="64">
        <v>582</v>
      </c>
      <c r="K199" s="64">
        <v>604</v>
      </c>
      <c r="L199" s="66">
        <v>574</v>
      </c>
      <c r="M199" s="66">
        <v>613</v>
      </c>
      <c r="N199" s="66">
        <v>540</v>
      </c>
      <c r="O199" s="66">
        <v>665</v>
      </c>
      <c r="P199" s="66">
        <v>628</v>
      </c>
      <c r="Q199" s="67">
        <v>659</v>
      </c>
    </row>
    <row r="200" spans="2:17" s="20" customFormat="1" ht="12.75" customHeight="1">
      <c r="B200" s="63" t="s">
        <v>271</v>
      </c>
      <c r="C200" s="64">
        <v>329</v>
      </c>
      <c r="D200" s="64">
        <v>483</v>
      </c>
      <c r="E200" s="64">
        <v>471</v>
      </c>
      <c r="F200" s="64">
        <v>604</v>
      </c>
      <c r="G200" s="64">
        <v>651</v>
      </c>
      <c r="H200" s="64">
        <v>399</v>
      </c>
      <c r="I200" s="64">
        <v>413</v>
      </c>
      <c r="J200" s="64">
        <v>420</v>
      </c>
      <c r="K200" s="64">
        <v>499</v>
      </c>
      <c r="L200" s="66">
        <v>487</v>
      </c>
      <c r="M200" s="66">
        <v>487</v>
      </c>
      <c r="N200" s="66">
        <v>472</v>
      </c>
      <c r="O200" s="66">
        <v>436</v>
      </c>
      <c r="P200" s="66">
        <v>489</v>
      </c>
      <c r="Q200" s="67">
        <v>503</v>
      </c>
    </row>
    <row r="201" spans="2:17" s="20" customFormat="1" ht="12.75" customHeight="1">
      <c r="B201" s="63" t="s">
        <v>232</v>
      </c>
      <c r="C201" s="64">
        <v>155</v>
      </c>
      <c r="D201" s="64">
        <v>136</v>
      </c>
      <c r="E201" s="64">
        <v>125</v>
      </c>
      <c r="F201" s="64">
        <v>119</v>
      </c>
      <c r="G201" s="64">
        <v>117</v>
      </c>
      <c r="H201" s="64">
        <v>109</v>
      </c>
      <c r="I201" s="64">
        <v>86</v>
      </c>
      <c r="J201" s="64">
        <v>95</v>
      </c>
      <c r="K201" s="64">
        <v>91</v>
      </c>
      <c r="L201" s="66">
        <v>100</v>
      </c>
      <c r="M201" s="66">
        <v>91</v>
      </c>
      <c r="N201" s="66">
        <v>93</v>
      </c>
      <c r="O201" s="66">
        <v>75</v>
      </c>
      <c r="P201" s="66">
        <v>97</v>
      </c>
      <c r="Q201" s="67">
        <v>94</v>
      </c>
    </row>
    <row r="202" spans="2:17" s="20" customFormat="1" ht="12.75" customHeight="1">
      <c r="B202" s="73" t="s">
        <v>272</v>
      </c>
      <c r="C202" s="74">
        <v>149</v>
      </c>
      <c r="D202" s="74">
        <v>124</v>
      </c>
      <c r="E202" s="74">
        <v>214</v>
      </c>
      <c r="F202" s="74">
        <v>240</v>
      </c>
      <c r="G202" s="74">
        <v>271</v>
      </c>
      <c r="H202" s="74">
        <v>299</v>
      </c>
      <c r="I202" s="74">
        <v>339</v>
      </c>
      <c r="J202" s="74">
        <v>378</v>
      </c>
      <c r="K202" s="74">
        <v>209</v>
      </c>
      <c r="L202" s="74">
        <v>77</v>
      </c>
      <c r="M202" s="74">
        <v>50</v>
      </c>
      <c r="N202" s="74">
        <v>13</v>
      </c>
      <c r="O202" s="74">
        <v>15</v>
      </c>
      <c r="P202" s="74">
        <v>0</v>
      </c>
      <c r="Q202" s="75">
        <v>0</v>
      </c>
    </row>
    <row r="203" spans="2:17" s="20" customFormat="1" ht="12.75" customHeight="1">
      <c r="B203" s="63" t="s">
        <v>145</v>
      </c>
      <c r="C203" s="64">
        <v>74</v>
      </c>
      <c r="D203" s="64">
        <v>85</v>
      </c>
      <c r="E203" s="64">
        <v>126</v>
      </c>
      <c r="F203" s="64">
        <v>82</v>
      </c>
      <c r="G203" s="64">
        <v>114</v>
      </c>
      <c r="H203" s="64">
        <v>126</v>
      </c>
      <c r="I203" s="64">
        <v>135</v>
      </c>
      <c r="J203" s="64">
        <v>125</v>
      </c>
      <c r="K203" s="64">
        <v>133</v>
      </c>
      <c r="L203" s="64">
        <v>197</v>
      </c>
      <c r="M203" s="64">
        <v>198</v>
      </c>
      <c r="N203" s="64">
        <v>260</v>
      </c>
      <c r="O203" s="64">
        <v>169</v>
      </c>
      <c r="P203" s="64">
        <v>198</v>
      </c>
      <c r="Q203" s="65">
        <v>181</v>
      </c>
    </row>
    <row r="204" spans="2:17" s="20" customFormat="1" ht="12.75" customHeight="1">
      <c r="B204" s="63" t="s">
        <v>273</v>
      </c>
      <c r="C204" s="64">
        <v>15</v>
      </c>
      <c r="D204" s="64">
        <v>73</v>
      </c>
      <c r="E204" s="64">
        <v>11</v>
      </c>
      <c r="F204" s="64">
        <v>56</v>
      </c>
      <c r="G204" s="64">
        <v>18</v>
      </c>
      <c r="H204" s="64">
        <v>13</v>
      </c>
      <c r="I204" s="64">
        <v>7</v>
      </c>
      <c r="J204" s="64">
        <v>15</v>
      </c>
      <c r="K204" s="64">
        <v>44</v>
      </c>
      <c r="L204" s="64">
        <v>16</v>
      </c>
      <c r="M204" s="64">
        <v>13</v>
      </c>
      <c r="N204" s="64">
        <v>10</v>
      </c>
      <c r="O204" s="64">
        <v>7</v>
      </c>
      <c r="P204" s="64">
        <v>21</v>
      </c>
      <c r="Q204" s="65">
        <v>17</v>
      </c>
    </row>
    <row r="205" spans="2:17" s="20" customFormat="1" ht="12.75" customHeight="1">
      <c r="B205" s="21"/>
      <c r="C205" s="76"/>
      <c r="D205" s="76"/>
      <c r="E205" s="76"/>
      <c r="F205" s="76"/>
      <c r="G205" s="21"/>
      <c r="H205" s="21"/>
      <c r="I205" s="21"/>
      <c r="J205" s="21"/>
      <c r="K205" s="77"/>
      <c r="L205" s="77"/>
      <c r="M205" s="77"/>
      <c r="N205" s="24"/>
      <c r="O205" s="24"/>
      <c r="P205" s="24"/>
      <c r="Q205" s="24"/>
    </row>
    <row r="206" spans="2:17" s="20" customFormat="1" ht="12.75" customHeight="1">
      <c r="B206" s="78" t="s">
        <v>57</v>
      </c>
      <c r="C206" s="79">
        <f>SUM(C179:C204)</f>
        <v>4865</v>
      </c>
      <c r="D206" s="79">
        <f t="shared" ref="D206:Q206" si="12">SUM(D179:D204)</f>
        <v>5170</v>
      </c>
      <c r="E206" s="79">
        <f t="shared" si="12"/>
        <v>5435</v>
      </c>
      <c r="F206" s="79">
        <f t="shared" si="12"/>
        <v>5885</v>
      </c>
      <c r="G206" s="79">
        <f t="shared" si="12"/>
        <v>6376</v>
      </c>
      <c r="H206" s="79">
        <f t="shared" si="12"/>
        <v>6223</v>
      </c>
      <c r="I206" s="79">
        <f t="shared" si="12"/>
        <v>6723</v>
      </c>
      <c r="J206" s="79">
        <f t="shared" si="12"/>
        <v>7245</v>
      </c>
      <c r="K206" s="79">
        <f t="shared" si="12"/>
        <v>6684</v>
      </c>
      <c r="L206" s="79">
        <f t="shared" si="12"/>
        <v>6314</v>
      </c>
      <c r="M206" s="79">
        <f t="shared" si="12"/>
        <v>5979</v>
      </c>
      <c r="N206" s="79">
        <f t="shared" si="12"/>
        <v>5826</v>
      </c>
      <c r="O206" s="79">
        <f t="shared" si="12"/>
        <v>6048</v>
      </c>
      <c r="P206" s="79">
        <f>SUM(P179:P204)</f>
        <v>6278</v>
      </c>
      <c r="Q206" s="79">
        <f t="shared" si="12"/>
        <v>6271</v>
      </c>
    </row>
    <row r="207" spans="2:17" s="20" customFormat="1" ht="12.75" customHeight="1">
      <c r="B207" s="21"/>
      <c r="C207" s="76"/>
      <c r="D207" s="76"/>
      <c r="E207" s="76"/>
      <c r="F207" s="76"/>
      <c r="G207" s="21"/>
      <c r="H207" s="21"/>
      <c r="I207" s="21"/>
      <c r="J207" s="21"/>
      <c r="K207" s="77"/>
      <c r="L207" s="77"/>
      <c r="M207" s="77"/>
      <c r="N207" s="24"/>
      <c r="O207" s="24"/>
      <c r="P207" s="24"/>
      <c r="Q207" s="24"/>
    </row>
    <row r="208" spans="2:17" s="20" customFormat="1" ht="12.75" customHeight="1">
      <c r="B208" s="63" t="s">
        <v>137</v>
      </c>
      <c r="C208" s="64"/>
      <c r="D208" s="64"/>
      <c r="E208" s="64"/>
      <c r="F208" s="64"/>
      <c r="G208" s="64"/>
      <c r="H208" s="64"/>
      <c r="I208" s="64">
        <v>22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25</v>
      </c>
      <c r="Q208" s="65">
        <v>49</v>
      </c>
    </row>
    <row r="209" spans="2:17" s="20" customFormat="1" ht="12.75" customHeight="1">
      <c r="B209" s="21"/>
      <c r="C209" s="76"/>
      <c r="D209" s="76"/>
      <c r="E209" s="76"/>
      <c r="F209" s="76"/>
      <c r="G209" s="21"/>
      <c r="H209" s="21"/>
      <c r="I209" s="21"/>
      <c r="J209" s="21"/>
      <c r="K209" s="77"/>
      <c r="L209" s="77"/>
      <c r="M209" s="77"/>
      <c r="N209" s="24"/>
      <c r="O209" s="24"/>
      <c r="P209" s="24"/>
      <c r="Q209" s="24"/>
    </row>
    <row r="210" spans="2:17" s="20" customFormat="1" ht="12.75" customHeight="1">
      <c r="B210" s="78" t="s">
        <v>138</v>
      </c>
      <c r="C210" s="79">
        <f>SUM(C208)</f>
        <v>0</v>
      </c>
      <c r="D210" s="79">
        <f t="shared" ref="D210:Q210" si="13">SUM(D208)</f>
        <v>0</v>
      </c>
      <c r="E210" s="79">
        <f t="shared" si="13"/>
        <v>0</v>
      </c>
      <c r="F210" s="79">
        <f t="shared" si="13"/>
        <v>0</v>
      </c>
      <c r="G210" s="79">
        <f t="shared" si="13"/>
        <v>0</v>
      </c>
      <c r="H210" s="79">
        <f t="shared" si="13"/>
        <v>0</v>
      </c>
      <c r="I210" s="79">
        <f t="shared" si="13"/>
        <v>22</v>
      </c>
      <c r="J210" s="79">
        <f t="shared" si="13"/>
        <v>0</v>
      </c>
      <c r="K210" s="79">
        <f t="shared" si="13"/>
        <v>0</v>
      </c>
      <c r="L210" s="79">
        <f t="shared" si="13"/>
        <v>0</v>
      </c>
      <c r="M210" s="79">
        <f t="shared" si="13"/>
        <v>0</v>
      </c>
      <c r="N210" s="79">
        <f t="shared" si="13"/>
        <v>0</v>
      </c>
      <c r="O210" s="79">
        <f t="shared" si="13"/>
        <v>0</v>
      </c>
      <c r="P210" s="79">
        <f>SUM(P208)</f>
        <v>25</v>
      </c>
      <c r="Q210" s="79">
        <f t="shared" si="13"/>
        <v>49</v>
      </c>
    </row>
    <row r="211" spans="2:17" s="20" customFormat="1" ht="12.75" customHeight="1">
      <c r="B211" s="21"/>
      <c r="C211" s="76"/>
      <c r="D211" s="76"/>
      <c r="E211" s="76"/>
      <c r="F211" s="76"/>
      <c r="G211" s="21"/>
      <c r="H211" s="21"/>
      <c r="I211" s="21"/>
      <c r="J211" s="21"/>
      <c r="K211" s="77"/>
      <c r="L211" s="77"/>
      <c r="M211" s="77"/>
      <c r="N211" s="24"/>
      <c r="O211" s="24"/>
      <c r="P211" s="24"/>
      <c r="Q211" s="24"/>
    </row>
    <row r="212" spans="2:17" s="20" customFormat="1" ht="12.75" customHeight="1">
      <c r="B212" s="63" t="s">
        <v>234</v>
      </c>
      <c r="C212" s="64">
        <v>33</v>
      </c>
      <c r="D212" s="64">
        <v>2</v>
      </c>
      <c r="E212" s="64">
        <v>15</v>
      </c>
      <c r="F212" s="64">
        <v>24</v>
      </c>
      <c r="G212" s="64">
        <v>18</v>
      </c>
      <c r="H212" s="64">
        <v>44</v>
      </c>
      <c r="I212" s="64">
        <v>54</v>
      </c>
      <c r="J212" s="64">
        <v>47</v>
      </c>
      <c r="K212" s="64">
        <v>45</v>
      </c>
      <c r="L212" s="64">
        <v>64</v>
      </c>
      <c r="M212" s="64">
        <v>24</v>
      </c>
      <c r="N212" s="64">
        <v>38</v>
      </c>
      <c r="O212" s="64">
        <v>35</v>
      </c>
      <c r="P212" s="64">
        <v>21</v>
      </c>
      <c r="Q212" s="65">
        <v>24</v>
      </c>
    </row>
    <row r="213" spans="2:17" s="20" customFormat="1" ht="12.75" customHeight="1">
      <c r="B213" s="63" t="s">
        <v>235</v>
      </c>
      <c r="C213" s="64">
        <v>143</v>
      </c>
      <c r="D213" s="64">
        <v>126</v>
      </c>
      <c r="E213" s="64">
        <v>168</v>
      </c>
      <c r="F213" s="64">
        <v>184</v>
      </c>
      <c r="G213" s="64">
        <v>186</v>
      </c>
      <c r="H213" s="64">
        <v>140</v>
      </c>
      <c r="I213" s="64">
        <v>128</v>
      </c>
      <c r="J213" s="64">
        <v>154</v>
      </c>
      <c r="K213" s="64">
        <v>171</v>
      </c>
      <c r="L213" s="66">
        <v>178</v>
      </c>
      <c r="M213" s="66">
        <v>173</v>
      </c>
      <c r="N213" s="66">
        <v>159</v>
      </c>
      <c r="O213" s="66">
        <v>164</v>
      </c>
      <c r="P213" s="66">
        <v>162</v>
      </c>
      <c r="Q213" s="67">
        <v>113</v>
      </c>
    </row>
    <row r="214" spans="2:17" s="20" customFormat="1" ht="12.75" customHeight="1">
      <c r="B214" s="63" t="s">
        <v>139</v>
      </c>
      <c r="C214" s="64">
        <v>39</v>
      </c>
      <c r="D214" s="64">
        <v>49</v>
      </c>
      <c r="E214" s="64">
        <v>46</v>
      </c>
      <c r="F214" s="64">
        <v>43</v>
      </c>
      <c r="G214" s="64">
        <v>38</v>
      </c>
      <c r="H214" s="64">
        <v>75</v>
      </c>
      <c r="I214" s="64">
        <v>63</v>
      </c>
      <c r="J214" s="64">
        <v>80</v>
      </c>
      <c r="K214" s="64">
        <v>94</v>
      </c>
      <c r="L214" s="66">
        <v>62</v>
      </c>
      <c r="M214" s="66">
        <v>51</v>
      </c>
      <c r="N214" s="66">
        <v>46</v>
      </c>
      <c r="O214" s="66">
        <v>62</v>
      </c>
      <c r="P214" s="66">
        <v>36</v>
      </c>
      <c r="Q214" s="67">
        <v>55</v>
      </c>
    </row>
    <row r="215" spans="2:17" s="20" customFormat="1" ht="12.75" customHeight="1">
      <c r="B215" s="63" t="s">
        <v>274</v>
      </c>
      <c r="C215" s="64">
        <v>45</v>
      </c>
      <c r="D215" s="64">
        <v>61</v>
      </c>
      <c r="E215" s="64">
        <v>73</v>
      </c>
      <c r="F215" s="64">
        <v>87</v>
      </c>
      <c r="G215" s="64">
        <v>104</v>
      </c>
      <c r="H215" s="64">
        <v>79</v>
      </c>
      <c r="I215" s="64">
        <v>80</v>
      </c>
      <c r="J215" s="64">
        <v>108</v>
      </c>
      <c r="K215" s="64">
        <v>127</v>
      </c>
      <c r="L215" s="66">
        <v>80</v>
      </c>
      <c r="M215" s="66">
        <v>88</v>
      </c>
      <c r="N215" s="66">
        <v>88</v>
      </c>
      <c r="O215" s="66">
        <v>49</v>
      </c>
      <c r="P215" s="66">
        <v>64</v>
      </c>
      <c r="Q215" s="67">
        <v>59</v>
      </c>
    </row>
    <row r="216" spans="2:17" s="20" customFormat="1" ht="12.75" customHeight="1">
      <c r="B216" s="63" t="s">
        <v>237</v>
      </c>
      <c r="C216" s="64">
        <v>85</v>
      </c>
      <c r="D216" s="64">
        <v>94</v>
      </c>
      <c r="E216" s="64">
        <v>95</v>
      </c>
      <c r="F216" s="64">
        <v>89</v>
      </c>
      <c r="G216" s="64">
        <v>90</v>
      </c>
      <c r="H216" s="64">
        <v>89</v>
      </c>
      <c r="I216" s="64">
        <v>110</v>
      </c>
      <c r="J216" s="64">
        <v>125</v>
      </c>
      <c r="K216" s="64">
        <v>154</v>
      </c>
      <c r="L216" s="66">
        <v>131</v>
      </c>
      <c r="M216" s="66">
        <v>143</v>
      </c>
      <c r="N216" s="66">
        <v>150</v>
      </c>
      <c r="O216" s="66">
        <v>134</v>
      </c>
      <c r="P216" s="66">
        <v>130</v>
      </c>
      <c r="Q216" s="67">
        <v>141</v>
      </c>
    </row>
    <row r="217" spans="2:17" s="20" customFormat="1" ht="12.75" customHeight="1">
      <c r="B217" s="63" t="s">
        <v>275</v>
      </c>
      <c r="C217" s="64"/>
      <c r="D217" s="64"/>
      <c r="E217" s="64"/>
      <c r="F217" s="64"/>
      <c r="G217" s="64"/>
      <c r="H217" s="64"/>
      <c r="I217" s="64"/>
      <c r="J217" s="64"/>
      <c r="K217" s="64"/>
      <c r="L217" s="64">
        <v>114</v>
      </c>
      <c r="M217" s="64">
        <v>158</v>
      </c>
      <c r="N217" s="64">
        <v>224</v>
      </c>
      <c r="O217" s="64">
        <v>248</v>
      </c>
      <c r="P217" s="64">
        <v>265</v>
      </c>
      <c r="Q217" s="65">
        <v>235</v>
      </c>
    </row>
    <row r="218" spans="2:17" s="20" customFormat="1" ht="12.75" customHeight="1">
      <c r="B218" s="63" t="s">
        <v>276</v>
      </c>
      <c r="C218" s="64">
        <v>222</v>
      </c>
      <c r="D218" s="64">
        <v>314</v>
      </c>
      <c r="E218" s="64">
        <v>305</v>
      </c>
      <c r="F218" s="64">
        <v>341</v>
      </c>
      <c r="G218" s="64">
        <v>358</v>
      </c>
      <c r="H218" s="64">
        <v>485</v>
      </c>
      <c r="I218" s="64">
        <v>477</v>
      </c>
      <c r="J218" s="64">
        <v>610</v>
      </c>
      <c r="K218" s="64">
        <v>600</v>
      </c>
      <c r="L218" s="66">
        <v>410</v>
      </c>
      <c r="M218" s="66">
        <v>392</v>
      </c>
      <c r="N218" s="66">
        <v>291</v>
      </c>
      <c r="O218" s="64">
        <v>319</v>
      </c>
      <c r="P218" s="64">
        <v>304</v>
      </c>
      <c r="Q218" s="65">
        <v>167</v>
      </c>
    </row>
    <row r="219" spans="2:17" s="20" customFormat="1" ht="12.75" customHeight="1">
      <c r="B219" s="73" t="s">
        <v>272</v>
      </c>
      <c r="C219" s="74">
        <v>30</v>
      </c>
      <c r="D219" s="74">
        <v>29</v>
      </c>
      <c r="E219" s="74">
        <v>0</v>
      </c>
      <c r="F219" s="74">
        <v>0</v>
      </c>
      <c r="G219" s="74">
        <v>0</v>
      </c>
      <c r="H219" s="74">
        <v>0</v>
      </c>
      <c r="I219" s="74">
        <v>0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  <c r="O219" s="80">
        <v>8</v>
      </c>
      <c r="P219" s="80">
        <v>28</v>
      </c>
      <c r="Q219" s="81">
        <v>0</v>
      </c>
    </row>
    <row r="220" spans="2:17" s="20" customFormat="1" ht="12.75" customHeight="1">
      <c r="B220" s="21"/>
      <c r="C220" s="76"/>
      <c r="D220" s="76"/>
      <c r="E220" s="76"/>
      <c r="F220" s="76"/>
      <c r="G220" s="21"/>
      <c r="H220" s="21"/>
      <c r="I220" s="21"/>
      <c r="J220" s="21"/>
      <c r="K220" s="77"/>
      <c r="L220" s="77"/>
      <c r="M220" s="77"/>
      <c r="N220" s="24"/>
      <c r="O220" s="24"/>
      <c r="P220" s="24"/>
      <c r="Q220" s="24"/>
    </row>
    <row r="221" spans="2:17" s="20" customFormat="1" ht="12.75" customHeight="1">
      <c r="B221" s="78" t="s">
        <v>70</v>
      </c>
      <c r="C221" s="79">
        <f>SUM(C212:C219)</f>
        <v>597</v>
      </c>
      <c r="D221" s="79">
        <f t="shared" ref="D221:O221" si="14">SUM(D212:D219)</f>
        <v>675</v>
      </c>
      <c r="E221" s="79">
        <f t="shared" si="14"/>
        <v>702</v>
      </c>
      <c r="F221" s="79">
        <f t="shared" si="14"/>
        <v>768</v>
      </c>
      <c r="G221" s="79">
        <f t="shared" si="14"/>
        <v>794</v>
      </c>
      <c r="H221" s="79">
        <f t="shared" si="14"/>
        <v>912</v>
      </c>
      <c r="I221" s="79">
        <f t="shared" si="14"/>
        <v>912</v>
      </c>
      <c r="J221" s="79">
        <f t="shared" si="14"/>
        <v>1124</v>
      </c>
      <c r="K221" s="79">
        <f t="shared" si="14"/>
        <v>1191</v>
      </c>
      <c r="L221" s="79">
        <f t="shared" si="14"/>
        <v>1039</v>
      </c>
      <c r="M221" s="79">
        <f t="shared" si="14"/>
        <v>1029</v>
      </c>
      <c r="N221" s="79">
        <f t="shared" si="14"/>
        <v>996</v>
      </c>
      <c r="O221" s="79">
        <f t="shared" si="14"/>
        <v>1019</v>
      </c>
      <c r="P221" s="79">
        <f>SUM(P212:P219)</f>
        <v>1010</v>
      </c>
      <c r="Q221" s="79">
        <f>SUM(Q212:Q219)</f>
        <v>794</v>
      </c>
    </row>
    <row r="222" spans="2:17" s="20" customFormat="1" ht="12.75" customHeight="1">
      <c r="B222" s="21"/>
      <c r="C222" s="76"/>
      <c r="D222" s="76"/>
      <c r="E222" s="76"/>
      <c r="F222" s="76"/>
      <c r="G222" s="21"/>
      <c r="H222" s="21"/>
      <c r="I222" s="21"/>
      <c r="J222" s="21"/>
      <c r="K222" s="77"/>
      <c r="L222" s="77"/>
      <c r="M222" s="77"/>
      <c r="N222" s="24"/>
      <c r="O222" s="24"/>
      <c r="P222" s="24"/>
      <c r="Q222" s="24"/>
    </row>
    <row r="223" spans="2:17" s="20" customFormat="1" ht="12.75" customHeight="1">
      <c r="B223" s="82" t="s">
        <v>277</v>
      </c>
      <c r="C223" s="83">
        <f t="shared" ref="C223:Q223" si="15">SUM(C221+C210+C206)</f>
        <v>5462</v>
      </c>
      <c r="D223" s="83">
        <f t="shared" si="15"/>
        <v>5845</v>
      </c>
      <c r="E223" s="83">
        <f t="shared" si="15"/>
        <v>6137</v>
      </c>
      <c r="F223" s="83">
        <f t="shared" si="15"/>
        <v>6653</v>
      </c>
      <c r="G223" s="83">
        <f t="shared" si="15"/>
        <v>7170</v>
      </c>
      <c r="H223" s="83">
        <f t="shared" si="15"/>
        <v>7135</v>
      </c>
      <c r="I223" s="83">
        <f t="shared" si="15"/>
        <v>7657</v>
      </c>
      <c r="J223" s="83">
        <f t="shared" si="15"/>
        <v>8369</v>
      </c>
      <c r="K223" s="83">
        <f t="shared" si="15"/>
        <v>7875</v>
      </c>
      <c r="L223" s="83">
        <f t="shared" si="15"/>
        <v>7353</v>
      </c>
      <c r="M223" s="83">
        <f t="shared" si="15"/>
        <v>7008</v>
      </c>
      <c r="N223" s="83">
        <f t="shared" si="15"/>
        <v>6822</v>
      </c>
      <c r="O223" s="83">
        <f t="shared" si="15"/>
        <v>7067</v>
      </c>
      <c r="P223" s="83">
        <f t="shared" si="15"/>
        <v>7313</v>
      </c>
      <c r="Q223" s="83">
        <f t="shared" si="15"/>
        <v>7114</v>
      </c>
    </row>
    <row r="224" spans="2:17" s="20" customFormat="1" ht="12.75" customHeight="1">
      <c r="B224" s="21"/>
      <c r="C224" s="76"/>
      <c r="D224" s="76"/>
      <c r="E224" s="76"/>
      <c r="F224" s="76"/>
      <c r="G224" s="21"/>
      <c r="H224" s="21"/>
      <c r="I224" s="21"/>
      <c r="J224" s="21"/>
      <c r="K224" s="77"/>
      <c r="L224" s="77"/>
      <c r="M224" s="77"/>
      <c r="N224" s="24"/>
      <c r="O224" s="24"/>
      <c r="P224" s="24"/>
      <c r="Q224" s="24"/>
    </row>
    <row r="225" spans="2:18" s="20" customFormat="1" ht="12.75" customHeight="1">
      <c r="B225" s="244" t="s">
        <v>278</v>
      </c>
      <c r="C225" s="244"/>
      <c r="D225" s="244"/>
      <c r="E225" s="244"/>
      <c r="F225" s="244"/>
      <c r="G225" s="244"/>
      <c r="H225" s="244"/>
      <c r="I225" s="244"/>
      <c r="J225" s="244"/>
      <c r="K225" s="244"/>
      <c r="L225" s="244"/>
      <c r="M225" s="244"/>
      <c r="N225" s="244"/>
      <c r="O225" s="244"/>
      <c r="P225" s="244"/>
      <c r="Q225" s="244"/>
    </row>
    <row r="226" spans="2:18" s="21" customFormat="1" ht="18.75" customHeight="1">
      <c r="D226" s="84"/>
      <c r="E226" s="84"/>
      <c r="F226" s="84"/>
      <c r="G226" s="52"/>
      <c r="H226" s="85"/>
      <c r="I226" s="86"/>
      <c r="J226" s="52"/>
      <c r="K226" s="52"/>
      <c r="L226" s="52"/>
      <c r="M226" s="52"/>
      <c r="N226" s="52"/>
      <c r="O226" s="52"/>
      <c r="P226" s="52"/>
      <c r="Q226" s="52"/>
      <c r="R226" s="52"/>
    </row>
    <row r="227" spans="2:18" s="21" customFormat="1" ht="18.75" customHeight="1">
      <c r="D227" s="84"/>
      <c r="E227" s="84"/>
      <c r="F227" s="84"/>
      <c r="G227" s="52"/>
      <c r="H227" s="85"/>
      <c r="I227" s="86"/>
      <c r="J227" s="52"/>
      <c r="K227" s="52"/>
      <c r="L227" s="52"/>
      <c r="M227" s="52"/>
      <c r="N227" s="52"/>
      <c r="O227" s="52"/>
      <c r="P227" s="52"/>
      <c r="Q227" s="52"/>
      <c r="R227" s="52"/>
    </row>
    <row r="228" spans="2:18" s="21" customFormat="1" ht="18.75" customHeight="1">
      <c r="D228" s="84"/>
      <c r="E228" s="84"/>
      <c r="F228" s="84"/>
      <c r="G228" s="52"/>
      <c r="H228" s="85"/>
      <c r="I228" s="86"/>
      <c r="J228" s="52"/>
      <c r="K228" s="52"/>
      <c r="L228" s="52"/>
      <c r="M228" s="52"/>
      <c r="N228" s="52"/>
      <c r="O228" s="52"/>
      <c r="P228" s="52"/>
      <c r="Q228" s="52"/>
      <c r="R228" s="52"/>
    </row>
    <row r="229" spans="2:18" s="21" customFormat="1" ht="18.75" customHeight="1">
      <c r="D229" s="84"/>
      <c r="E229" s="84"/>
      <c r="F229" s="84"/>
      <c r="G229" s="52"/>
      <c r="H229" s="85"/>
      <c r="I229" s="86"/>
      <c r="J229" s="52"/>
      <c r="K229" s="52"/>
      <c r="L229" s="52"/>
      <c r="M229" s="52"/>
      <c r="N229" s="52"/>
      <c r="O229" s="52"/>
      <c r="P229" s="52"/>
      <c r="Q229" s="52"/>
      <c r="R229" s="52"/>
    </row>
    <row r="230" spans="2:18" s="21" customFormat="1" ht="18.75" customHeight="1">
      <c r="D230" s="84"/>
      <c r="E230" s="84"/>
      <c r="F230" s="84"/>
      <c r="G230" s="52"/>
      <c r="H230" s="85"/>
      <c r="I230" s="86"/>
      <c r="J230" s="52"/>
      <c r="K230" s="52"/>
      <c r="L230" s="52"/>
      <c r="M230" s="52"/>
      <c r="N230" s="52"/>
      <c r="O230" s="52"/>
      <c r="P230" s="52"/>
      <c r="Q230" s="52"/>
      <c r="R230" s="52"/>
    </row>
    <row r="231" spans="2:18" s="21" customFormat="1" ht="18.75" customHeight="1">
      <c r="D231" s="84"/>
      <c r="E231" s="84"/>
      <c r="F231" s="84"/>
      <c r="G231" s="52"/>
      <c r="H231" s="85"/>
      <c r="I231" s="86"/>
      <c r="J231" s="52"/>
      <c r="K231" s="52"/>
      <c r="L231" s="52"/>
      <c r="M231" s="52"/>
      <c r="N231" s="52"/>
      <c r="O231" s="52"/>
      <c r="P231" s="52"/>
      <c r="Q231" s="52"/>
      <c r="R231" s="52"/>
    </row>
    <row r="232" spans="2:18" s="21" customFormat="1" ht="18.75" customHeight="1">
      <c r="D232" s="84"/>
      <c r="E232" s="84"/>
      <c r="F232" s="84"/>
      <c r="G232" s="52"/>
      <c r="H232" s="85"/>
      <c r="I232" s="86"/>
      <c r="J232" s="52"/>
      <c r="K232" s="52"/>
      <c r="L232" s="52"/>
      <c r="M232" s="52"/>
      <c r="N232" s="52"/>
      <c r="O232" s="52"/>
      <c r="P232" s="52"/>
      <c r="Q232" s="52"/>
      <c r="R232" s="52"/>
    </row>
    <row r="233" spans="2:18" s="21" customFormat="1" ht="18.75" customHeight="1">
      <c r="D233" s="84"/>
      <c r="E233" s="84"/>
      <c r="F233" s="84"/>
      <c r="G233" s="52"/>
      <c r="H233" s="85"/>
      <c r="I233" s="86"/>
      <c r="J233" s="52"/>
      <c r="K233" s="52"/>
      <c r="L233" s="52"/>
      <c r="M233" s="52"/>
      <c r="N233" s="52"/>
      <c r="O233" s="52"/>
      <c r="P233" s="52"/>
      <c r="Q233" s="52"/>
      <c r="R233" s="52"/>
    </row>
  </sheetData>
  <mergeCells count="9">
    <mergeCell ref="A1:R1"/>
    <mergeCell ref="A44:Q44"/>
    <mergeCell ref="A45:Q45"/>
    <mergeCell ref="A64:Q64"/>
    <mergeCell ref="B225:Q225"/>
    <mergeCell ref="A65:Q65"/>
    <mergeCell ref="B84:P84"/>
    <mergeCell ref="B127:P127"/>
    <mergeCell ref="B170:P170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33"/>
  <sheetViews>
    <sheetView workbookViewId="0">
      <selection activeCell="Q16" sqref="Q16"/>
    </sheetView>
  </sheetViews>
  <sheetFormatPr defaultColWidth="9.85546875" defaultRowHeight="15"/>
  <cols>
    <col min="1" max="1" width="3.7109375" style="13" customWidth="1"/>
    <col min="2" max="2" width="16" style="13" customWidth="1"/>
    <col min="3" max="3" width="5.28515625" style="13" customWidth="1"/>
    <col min="4" max="4" width="5.28515625" style="1" customWidth="1"/>
    <col min="5" max="5" width="5.28515625" style="2" customWidth="1"/>
    <col min="6" max="6" width="5.28515625" style="3" customWidth="1"/>
    <col min="7" max="7" width="5.28515625" style="14" customWidth="1"/>
    <col min="8" max="8" width="5.28515625" style="15" customWidth="1"/>
    <col min="9" max="9" width="5.28515625" style="16" customWidth="1"/>
    <col min="10" max="10" width="5.28515625" style="17" customWidth="1"/>
    <col min="11" max="17" width="5.28515625" style="18" customWidth="1"/>
    <col min="18" max="18" width="1.28515625" style="18" customWidth="1"/>
    <col min="19" max="16384" width="9.85546875" style="13"/>
  </cols>
  <sheetData>
    <row r="1" spans="1:18" s="19" customFormat="1" ht="23.25">
      <c r="A1" s="241" t="s">
        <v>148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18" s="20" customFormat="1" ht="18.75" customHeight="1">
      <c r="B2" s="21"/>
      <c r="C2" s="22"/>
      <c r="D2" s="23"/>
      <c r="E2" s="24"/>
      <c r="F2" s="22"/>
      <c r="G2" s="22"/>
      <c r="H2" s="22"/>
      <c r="I2" s="21"/>
      <c r="J2" s="21"/>
      <c r="K2" s="21"/>
    </row>
    <row r="3" spans="1:18" s="4" customFormat="1" ht="18.75" customHeight="1">
      <c r="B3" s="7" t="s">
        <v>149</v>
      </c>
      <c r="D3" s="25"/>
      <c r="E3" s="9"/>
      <c r="F3" s="9"/>
      <c r="G3" s="9"/>
      <c r="H3" s="5"/>
      <c r="I3" s="5"/>
      <c r="J3" s="5"/>
      <c r="K3" s="5"/>
    </row>
    <row r="4" spans="1:18" s="4" customFormat="1" ht="18.75" customHeight="1">
      <c r="B4" s="9"/>
      <c r="C4" s="9"/>
      <c r="D4" s="25"/>
      <c r="E4" s="9"/>
      <c r="F4" s="9"/>
      <c r="G4" s="9"/>
      <c r="H4" s="5"/>
      <c r="I4" s="5"/>
      <c r="J4" s="5"/>
      <c r="K4" s="5"/>
      <c r="L4" s="11"/>
      <c r="M4" s="11"/>
      <c r="N4" s="11"/>
    </row>
    <row r="5" spans="1:18" s="4" customFormat="1" ht="18.75" customHeight="1">
      <c r="B5" s="9"/>
      <c r="C5" s="10" t="s">
        <v>150</v>
      </c>
      <c r="D5" s="9"/>
      <c r="E5" s="9"/>
      <c r="F5" s="9"/>
      <c r="G5" s="5"/>
      <c r="H5" s="5"/>
      <c r="I5" s="5"/>
      <c r="J5" s="5"/>
      <c r="K5" s="5"/>
      <c r="L5" s="11"/>
      <c r="M5" s="11"/>
      <c r="N5" s="11"/>
    </row>
    <row r="6" spans="1:18" s="4" customFormat="1" ht="18.75" customHeight="1">
      <c r="B6" s="9"/>
      <c r="J6" s="5"/>
      <c r="K6" s="5"/>
      <c r="L6" s="11"/>
      <c r="M6" s="11"/>
      <c r="N6" s="11"/>
    </row>
    <row r="7" spans="1:18" s="4" customFormat="1" ht="18.75" customHeight="1">
      <c r="B7" s="9"/>
      <c r="D7" s="4" t="s">
        <v>151</v>
      </c>
      <c r="E7" s="9"/>
      <c r="F7" s="9"/>
      <c r="G7" s="9"/>
      <c r="H7" s="5"/>
      <c r="I7" s="5"/>
      <c r="J7" s="5"/>
      <c r="K7" s="5"/>
      <c r="L7" s="11"/>
      <c r="M7" s="11"/>
      <c r="N7" s="11"/>
    </row>
    <row r="8" spans="1:18" s="4" customFormat="1" ht="18.75" customHeight="1">
      <c r="D8" s="4" t="s">
        <v>152</v>
      </c>
      <c r="H8" s="5"/>
      <c r="I8" s="5"/>
      <c r="J8" s="5"/>
      <c r="K8" s="5"/>
      <c r="L8" s="11"/>
      <c r="M8" s="11"/>
      <c r="N8" s="11"/>
    </row>
    <row r="9" spans="1:18" s="4" customFormat="1" ht="18.75" customHeight="1">
      <c r="D9" s="4" t="s">
        <v>153</v>
      </c>
      <c r="H9" s="5"/>
      <c r="I9" s="5"/>
      <c r="J9" s="5"/>
      <c r="K9" s="5"/>
      <c r="L9" s="11"/>
      <c r="M9" s="11"/>
      <c r="N9" s="11"/>
    </row>
    <row r="10" spans="1:18" s="4" customFormat="1" ht="18.75" customHeight="1">
      <c r="D10" s="4" t="s">
        <v>154</v>
      </c>
      <c r="H10" s="5"/>
      <c r="I10" s="5"/>
      <c r="J10" s="5"/>
      <c r="K10" s="5"/>
      <c r="L10" s="11"/>
      <c r="M10" s="11"/>
      <c r="N10" s="11"/>
    </row>
    <row r="11" spans="1:18" s="4" customFormat="1" ht="18.75" customHeight="1">
      <c r="H11" s="5"/>
      <c r="I11" s="5"/>
      <c r="J11" s="5"/>
      <c r="K11" s="5"/>
      <c r="L11" s="11"/>
      <c r="M11" s="11"/>
      <c r="N11" s="11"/>
    </row>
    <row r="12" spans="1:18" s="4" customFormat="1" ht="18.75" customHeight="1">
      <c r="C12" s="12" t="s">
        <v>155</v>
      </c>
      <c r="H12" s="5"/>
      <c r="I12" s="5"/>
      <c r="J12" s="5"/>
      <c r="K12" s="5"/>
      <c r="L12" s="11"/>
      <c r="M12" s="11"/>
      <c r="N12" s="11"/>
    </row>
    <row r="13" spans="1:18" s="4" customFormat="1" ht="18.75" customHeight="1">
      <c r="H13" s="5"/>
      <c r="I13" s="5"/>
      <c r="J13" s="5"/>
      <c r="K13" s="5"/>
      <c r="L13" s="11"/>
      <c r="M13" s="11"/>
      <c r="N13" s="11"/>
    </row>
    <row r="14" spans="1:18" s="4" customFormat="1" ht="18.75" customHeight="1">
      <c r="H14" s="5"/>
      <c r="I14" s="5"/>
      <c r="J14" s="5"/>
      <c r="K14" s="5"/>
      <c r="L14" s="11"/>
      <c r="M14" s="11"/>
      <c r="N14" s="11"/>
    </row>
    <row r="15" spans="1:18" s="4" customFormat="1" ht="18.75" customHeight="1">
      <c r="C15" s="10" t="s">
        <v>156</v>
      </c>
      <c r="H15" s="5"/>
      <c r="I15" s="5"/>
      <c r="J15" s="5"/>
      <c r="K15" s="5"/>
      <c r="L15" s="11"/>
      <c r="M15" s="11"/>
      <c r="N15" s="11"/>
    </row>
    <row r="16" spans="1:18" s="4" customFormat="1" ht="18.75" customHeight="1">
      <c r="M16" s="11"/>
      <c r="N16" s="11"/>
    </row>
    <row r="17" spans="2:14" s="4" customFormat="1" ht="18.75" customHeight="1">
      <c r="C17" s="4" t="s">
        <v>157</v>
      </c>
      <c r="H17" s="5"/>
      <c r="I17" s="5"/>
      <c r="J17" s="5"/>
      <c r="K17" s="5"/>
      <c r="L17" s="11"/>
      <c r="M17" s="11"/>
      <c r="N17" s="11"/>
    </row>
    <row r="18" spans="2:14" s="4" customFormat="1" ht="18.75" customHeight="1">
      <c r="K18" s="5"/>
      <c r="L18" s="11"/>
      <c r="M18" s="11"/>
      <c r="N18" s="11"/>
    </row>
    <row r="19" spans="2:14" s="4" customFormat="1" ht="18.75" customHeight="1">
      <c r="K19" s="5"/>
      <c r="L19" s="11"/>
      <c r="M19" s="11"/>
      <c r="N19" s="11"/>
    </row>
    <row r="20" spans="2:14" s="4" customFormat="1" ht="18.75" customHeight="1">
      <c r="C20" s="10" t="s">
        <v>158</v>
      </c>
      <c r="J20" s="5"/>
      <c r="K20" s="11"/>
      <c r="L20" s="11"/>
      <c r="M20" s="11"/>
    </row>
    <row r="21" spans="2:14" s="4" customFormat="1" ht="18.75" customHeight="1">
      <c r="C21" s="26" t="s">
        <v>159</v>
      </c>
      <c r="J21" s="5"/>
      <c r="K21" s="11"/>
      <c r="L21" s="11"/>
      <c r="M21" s="11"/>
    </row>
    <row r="22" spans="2:14" s="4" customFormat="1" ht="18.75" customHeight="1"/>
    <row r="23" spans="2:14" s="4" customFormat="1" ht="18.75" customHeight="1">
      <c r="L23" s="11"/>
      <c r="M23" s="11"/>
      <c r="N23" s="11"/>
    </row>
    <row r="24" spans="2:14" s="4" customFormat="1" ht="18.75" customHeight="1">
      <c r="C24" s="10" t="s">
        <v>160</v>
      </c>
      <c r="K24" s="11"/>
      <c r="L24" s="11"/>
      <c r="M24" s="11"/>
      <c r="N24" s="11"/>
    </row>
    <row r="25" spans="2:14" s="4" customFormat="1" ht="18.75" customHeight="1">
      <c r="C25" s="10" t="s">
        <v>161</v>
      </c>
    </row>
    <row r="26" spans="2:14" s="4" customFormat="1" ht="18.75" customHeight="1">
      <c r="D26" s="25"/>
      <c r="L26" s="11"/>
      <c r="M26" s="11"/>
      <c r="N26" s="11"/>
    </row>
    <row r="27" spans="2:14" s="4" customFormat="1" ht="18.75" customHeight="1">
      <c r="C27" s="27" t="s">
        <v>162</v>
      </c>
      <c r="D27" s="25"/>
      <c r="L27" s="11"/>
      <c r="M27" s="11"/>
      <c r="N27" s="11"/>
    </row>
    <row r="28" spans="2:14" s="4" customFormat="1" ht="18.75" customHeight="1">
      <c r="D28" s="25"/>
      <c r="L28" s="11"/>
      <c r="M28" s="11"/>
      <c r="N28" s="11"/>
    </row>
    <row r="29" spans="2:14" s="4" customFormat="1" ht="18.75" customHeight="1">
      <c r="B29" s="7"/>
      <c r="C29" s="11" t="s">
        <v>163</v>
      </c>
      <c r="D29" s="4" t="s">
        <v>164</v>
      </c>
      <c r="G29" s="11" t="s">
        <v>163</v>
      </c>
      <c r="H29" s="4" t="s">
        <v>165</v>
      </c>
      <c r="J29" s="11" t="s">
        <v>163</v>
      </c>
      <c r="K29" s="4" t="s">
        <v>166</v>
      </c>
      <c r="M29" s="11"/>
      <c r="N29" s="11"/>
    </row>
    <row r="30" spans="2:14" s="4" customFormat="1" ht="18.75" customHeight="1">
      <c r="B30" s="7"/>
      <c r="C30" s="11" t="s">
        <v>163</v>
      </c>
      <c r="D30" s="4" t="s">
        <v>167</v>
      </c>
      <c r="G30" s="11" t="s">
        <v>163</v>
      </c>
      <c r="H30" s="4" t="s">
        <v>168</v>
      </c>
      <c r="I30" s="8"/>
      <c r="J30" s="11" t="s">
        <v>163</v>
      </c>
      <c r="K30" s="4" t="s">
        <v>169</v>
      </c>
      <c r="M30" s="11"/>
      <c r="N30" s="11"/>
    </row>
    <row r="31" spans="2:14" s="4" customFormat="1" ht="18.75" customHeight="1">
      <c r="B31" s="7"/>
      <c r="C31" s="11" t="s">
        <v>163</v>
      </c>
      <c r="D31" s="4" t="s">
        <v>170</v>
      </c>
      <c r="G31" s="11" t="s">
        <v>163</v>
      </c>
      <c r="H31" s="4" t="s">
        <v>171</v>
      </c>
      <c r="J31" s="11" t="s">
        <v>163</v>
      </c>
      <c r="K31" s="4" t="s">
        <v>172</v>
      </c>
      <c r="M31" s="11"/>
      <c r="N31" s="11"/>
    </row>
    <row r="32" spans="2:14" s="4" customFormat="1" ht="18.75" customHeight="1">
      <c r="B32" s="7"/>
      <c r="G32" s="7"/>
      <c r="N32" s="11"/>
    </row>
    <row r="33" spans="1:19" s="4" customFormat="1" ht="18.75" customHeight="1">
      <c r="B33" s="7"/>
      <c r="C33" s="7"/>
      <c r="D33" s="8"/>
      <c r="E33" s="7"/>
      <c r="F33" s="7"/>
      <c r="G33" s="7"/>
      <c r="N33" s="11"/>
      <c r="R33" s="11"/>
      <c r="S33" s="11"/>
    </row>
    <row r="34" spans="1:19" s="4" customFormat="1" ht="18.75" customHeight="1">
      <c r="B34" s="7" t="s">
        <v>173</v>
      </c>
      <c r="D34" s="8"/>
      <c r="E34" s="7"/>
      <c r="F34" s="7"/>
      <c r="G34" s="7"/>
      <c r="L34" s="11"/>
      <c r="M34" s="11"/>
      <c r="N34" s="11"/>
    </row>
    <row r="35" spans="1:19" s="4" customFormat="1" ht="18.75" customHeight="1">
      <c r="B35" s="6"/>
      <c r="C35" s="6"/>
      <c r="D35" s="8"/>
      <c r="E35" s="6"/>
      <c r="F35" s="6"/>
      <c r="G35" s="6"/>
      <c r="L35" s="11"/>
      <c r="M35" s="11"/>
      <c r="N35" s="11"/>
    </row>
    <row r="36" spans="1:19" s="4" customFormat="1" ht="18.75" customHeight="1">
      <c r="B36" s="8" t="s">
        <v>15</v>
      </c>
      <c r="C36" s="28" t="s">
        <v>174</v>
      </c>
      <c r="D36" s="8"/>
      <c r="E36" s="6"/>
      <c r="F36" s="6"/>
      <c r="G36" s="6"/>
      <c r="L36" s="11"/>
      <c r="M36" s="11"/>
      <c r="N36" s="11"/>
    </row>
    <row r="37" spans="1:19" s="4" customFormat="1" ht="18.75" customHeight="1">
      <c r="B37" s="8"/>
      <c r="D37" s="8"/>
      <c r="E37" s="6"/>
      <c r="F37" s="6"/>
      <c r="G37" s="6"/>
      <c r="L37" s="11"/>
      <c r="M37" s="11"/>
      <c r="N37" s="11"/>
    </row>
    <row r="38" spans="1:19" s="4" customFormat="1" ht="18.75" customHeight="1">
      <c r="B38" s="8" t="s">
        <v>15</v>
      </c>
      <c r="C38" s="28" t="s">
        <v>175</v>
      </c>
      <c r="D38" s="8"/>
      <c r="E38" s="6"/>
      <c r="F38" s="6"/>
      <c r="G38" s="6"/>
      <c r="L38" s="11"/>
      <c r="M38" s="11"/>
      <c r="N38" s="11"/>
    </row>
    <row r="39" spans="1:19" s="4" customFormat="1" ht="18.75" customHeight="1">
      <c r="L39" s="11"/>
      <c r="M39" s="11"/>
      <c r="N39" s="11"/>
    </row>
    <row r="40" spans="1:19" s="4" customFormat="1" ht="18.75" customHeight="1">
      <c r="B40" s="8" t="s">
        <v>15</v>
      </c>
      <c r="C40" s="28" t="s">
        <v>176</v>
      </c>
      <c r="D40" s="8"/>
      <c r="E40" s="6"/>
      <c r="F40" s="6"/>
      <c r="G40" s="6"/>
      <c r="L40" s="11"/>
      <c r="M40" s="11"/>
      <c r="N40" s="11"/>
    </row>
    <row r="41" spans="1:19" s="4" customFormat="1" ht="18.75" customHeight="1">
      <c r="B41" s="8"/>
      <c r="C41" s="4" t="s">
        <v>177</v>
      </c>
      <c r="D41" s="8"/>
      <c r="E41" s="6"/>
      <c r="F41" s="6"/>
      <c r="G41" s="6"/>
      <c r="L41" s="11"/>
      <c r="M41" s="11"/>
      <c r="N41" s="11"/>
    </row>
    <row r="42" spans="1:19" s="20" customFormat="1" ht="18.75" customHeight="1">
      <c r="B42" s="24"/>
      <c r="D42" s="24"/>
      <c r="E42" s="22"/>
      <c r="F42" s="22"/>
      <c r="G42" s="22"/>
      <c r="L42" s="29"/>
      <c r="M42" s="29"/>
      <c r="N42" s="29"/>
    </row>
    <row r="43" spans="1:19" s="20" customFormat="1" ht="18.75" customHeight="1">
      <c r="B43" s="24"/>
      <c r="D43" s="24"/>
      <c r="E43" s="22"/>
      <c r="F43" s="22"/>
      <c r="G43" s="22"/>
      <c r="L43" s="29"/>
      <c r="M43" s="29"/>
      <c r="N43" s="29"/>
    </row>
    <row r="44" spans="1:19" s="30" customFormat="1" ht="26.25">
      <c r="A44" s="242" t="s">
        <v>178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0"/>
    </row>
    <row r="45" spans="1:19" s="30" customFormat="1" ht="26.25">
      <c r="A45" s="242" t="s">
        <v>179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</row>
    <row r="46" spans="1:19" s="20" customFormat="1" ht="18.75" customHeight="1">
      <c r="B46" s="24"/>
      <c r="D46" s="24"/>
      <c r="E46" s="22"/>
      <c r="F46" s="22"/>
      <c r="G46" s="21"/>
      <c r="H46" s="22"/>
      <c r="L46" s="29"/>
      <c r="M46" s="29"/>
      <c r="N46" s="29"/>
    </row>
    <row r="47" spans="1:19" s="20" customFormat="1" ht="18.75" customHeight="1">
      <c r="B47" s="21"/>
      <c r="C47" s="22"/>
      <c r="D47" s="24"/>
      <c r="E47" s="22"/>
      <c r="F47" s="22"/>
      <c r="G47" s="21"/>
      <c r="H47" s="22"/>
      <c r="I47" s="22"/>
      <c r="J47" s="22"/>
      <c r="L47" s="29"/>
      <c r="M47" s="29"/>
      <c r="N47" s="29"/>
    </row>
    <row r="48" spans="1:19" s="20" customFormat="1" ht="18.75" customHeight="1">
      <c r="B48" s="21"/>
      <c r="C48" s="22"/>
      <c r="I48" s="22"/>
      <c r="J48" s="22"/>
      <c r="L48" s="29"/>
      <c r="M48" s="29"/>
      <c r="N48" s="29"/>
    </row>
    <row r="49" spans="1:23" s="20" customFormat="1" ht="18.75" customHeight="1">
      <c r="B49" s="21"/>
      <c r="C49" s="22"/>
      <c r="D49" s="22"/>
      <c r="E49" s="21"/>
      <c r="F49" s="21"/>
      <c r="G49" s="21"/>
      <c r="H49" s="22"/>
      <c r="I49" s="22"/>
      <c r="J49" s="22"/>
      <c r="L49" s="29"/>
      <c r="M49" s="29"/>
      <c r="N49" s="29"/>
    </row>
    <row r="50" spans="1:23" s="20" customFormat="1" ht="18.75" customHeight="1">
      <c r="B50" s="21"/>
      <c r="C50" s="22"/>
      <c r="D50" s="22"/>
      <c r="E50" s="21"/>
      <c r="F50" s="21"/>
      <c r="G50" s="21"/>
      <c r="H50" s="22"/>
      <c r="I50" s="22"/>
      <c r="J50" s="22"/>
      <c r="L50" s="29"/>
      <c r="M50" s="29"/>
      <c r="N50" s="29"/>
    </row>
    <row r="51" spans="1:23" s="20" customFormat="1" ht="18.75" customHeight="1">
      <c r="D51" s="22"/>
      <c r="E51" s="21"/>
      <c r="F51" s="21"/>
      <c r="G51" s="21"/>
      <c r="H51" s="22"/>
      <c r="I51" s="22"/>
      <c r="J51" s="22"/>
      <c r="L51" s="29"/>
      <c r="M51" s="29"/>
      <c r="N51" s="29"/>
      <c r="W51" s="22"/>
    </row>
    <row r="52" spans="1:23" s="20" customFormat="1" ht="18.75" customHeight="1">
      <c r="D52" s="22"/>
      <c r="E52" s="21"/>
      <c r="F52" s="21"/>
      <c r="G52" s="21"/>
      <c r="J52" s="30"/>
      <c r="K52" s="19"/>
      <c r="L52" s="31"/>
      <c r="M52" s="31"/>
      <c r="N52" s="31"/>
      <c r="O52" s="19"/>
      <c r="P52" s="19"/>
      <c r="W52" s="22"/>
    </row>
    <row r="53" spans="1:23" s="20" customFormat="1" ht="18.75" customHeight="1">
      <c r="D53" s="22"/>
      <c r="E53" s="21"/>
      <c r="F53" s="21"/>
      <c r="G53" s="21"/>
      <c r="H53" s="32" t="s">
        <v>180</v>
      </c>
      <c r="I53" s="30" t="s">
        <v>47</v>
      </c>
      <c r="J53" s="30"/>
      <c r="K53" s="30"/>
      <c r="L53" s="31"/>
      <c r="M53" s="31"/>
      <c r="N53" s="31"/>
      <c r="O53" s="19"/>
      <c r="P53" s="19"/>
      <c r="W53" s="22"/>
    </row>
    <row r="54" spans="1:23" s="20" customFormat="1" ht="18.75" customHeight="1">
      <c r="D54" s="22"/>
      <c r="E54" s="22"/>
      <c r="F54" s="22"/>
      <c r="G54" s="22"/>
      <c r="H54" s="32" t="s">
        <v>181</v>
      </c>
      <c r="I54" s="30" t="s">
        <v>182</v>
      </c>
      <c r="J54" s="30"/>
      <c r="K54" s="30"/>
      <c r="L54" s="31"/>
      <c r="M54" s="31"/>
      <c r="N54" s="31"/>
      <c r="O54" s="19"/>
      <c r="P54" s="19"/>
      <c r="W54" s="22"/>
    </row>
    <row r="55" spans="1:23" ht="18.75" customHeight="1">
      <c r="H55" s="32" t="s">
        <v>183</v>
      </c>
      <c r="I55" s="30" t="s">
        <v>184</v>
      </c>
      <c r="J55" s="33"/>
      <c r="K55" s="30"/>
      <c r="L55" s="30"/>
      <c r="M55" s="30"/>
      <c r="N55" s="30"/>
      <c r="O55" s="30"/>
      <c r="P55" s="30"/>
    </row>
    <row r="56" spans="1:23" s="20" customFormat="1" ht="18.75" customHeight="1">
      <c r="B56" s="21"/>
      <c r="C56" s="22"/>
      <c r="D56" s="22"/>
      <c r="E56" s="22"/>
      <c r="F56" s="22"/>
      <c r="G56" s="22"/>
      <c r="H56" s="32" t="s">
        <v>185</v>
      </c>
      <c r="I56" s="30" t="s">
        <v>186</v>
      </c>
      <c r="J56" s="30"/>
      <c r="K56" s="30"/>
      <c r="L56" s="31"/>
      <c r="M56" s="31"/>
      <c r="N56" s="31"/>
      <c r="O56" s="19"/>
      <c r="P56" s="19"/>
    </row>
    <row r="57" spans="1:23" s="20" customFormat="1" ht="18.75" customHeight="1">
      <c r="B57" s="21"/>
      <c r="C57" s="22"/>
      <c r="D57" s="22"/>
      <c r="E57" s="22"/>
      <c r="F57" s="22"/>
      <c r="G57" s="22"/>
      <c r="H57" s="32" t="s">
        <v>187</v>
      </c>
      <c r="I57" s="30" t="s">
        <v>188</v>
      </c>
      <c r="J57" s="30"/>
      <c r="K57" s="30"/>
      <c r="L57" s="31"/>
      <c r="M57" s="31"/>
      <c r="N57" s="34"/>
    </row>
    <row r="58" spans="1:23" s="20" customFormat="1" ht="18.75" customHeight="1">
      <c r="B58" s="21"/>
      <c r="C58" s="22"/>
      <c r="D58" s="22"/>
      <c r="E58" s="22"/>
      <c r="F58" s="22"/>
      <c r="G58" s="22"/>
      <c r="H58" s="22"/>
      <c r="I58" s="22"/>
      <c r="J58" s="22"/>
      <c r="L58" s="29"/>
      <c r="M58" s="29"/>
      <c r="N58" s="29"/>
    </row>
    <row r="59" spans="1:23" s="20" customFormat="1" ht="18.75" customHeight="1">
      <c r="B59" s="21"/>
      <c r="C59" s="22"/>
      <c r="D59" s="22"/>
      <c r="E59" s="22"/>
      <c r="F59" s="22"/>
      <c r="G59" s="22"/>
      <c r="H59" s="22"/>
      <c r="I59" s="22"/>
      <c r="J59" s="22"/>
      <c r="L59" s="29"/>
      <c r="M59" s="29"/>
      <c r="N59" s="29"/>
    </row>
    <row r="60" spans="1:23" s="20" customFormat="1" ht="18.75" customHeight="1">
      <c r="B60" s="21"/>
      <c r="C60" s="22"/>
      <c r="D60" s="22"/>
      <c r="E60" s="22"/>
      <c r="F60" s="22"/>
      <c r="G60" s="22"/>
      <c r="H60" s="22"/>
      <c r="I60" s="22"/>
      <c r="J60" s="22"/>
      <c r="L60" s="29"/>
      <c r="M60" s="29"/>
      <c r="N60" s="29"/>
    </row>
    <row r="61" spans="1:23" s="20" customFormat="1" ht="18.75" customHeight="1">
      <c r="B61" s="21"/>
      <c r="C61" s="22"/>
      <c r="D61" s="22"/>
      <c r="E61" s="22"/>
      <c r="F61" s="22"/>
      <c r="G61" s="22"/>
      <c r="H61" s="22"/>
      <c r="I61" s="22"/>
      <c r="J61" s="22"/>
      <c r="L61" s="29"/>
      <c r="M61" s="29"/>
      <c r="N61" s="29"/>
    </row>
    <row r="62" spans="1:23" s="20" customFormat="1" ht="18.75" customHeight="1">
      <c r="B62" s="21"/>
      <c r="C62" s="22"/>
      <c r="D62" s="22"/>
      <c r="E62" s="22"/>
      <c r="F62" s="22"/>
      <c r="G62" s="22"/>
      <c r="H62" s="22"/>
      <c r="I62" s="22"/>
      <c r="J62" s="22"/>
      <c r="L62" s="29"/>
      <c r="M62" s="29"/>
      <c r="N62" s="29"/>
    </row>
    <row r="63" spans="1:23" s="20" customFormat="1" ht="18.75" customHeight="1">
      <c r="B63" s="21"/>
      <c r="C63" s="21"/>
      <c r="D63" s="21"/>
      <c r="E63" s="21"/>
      <c r="F63" s="21"/>
      <c r="G63" s="21"/>
      <c r="H63" s="21"/>
      <c r="I63" s="21"/>
      <c r="J63" s="21"/>
      <c r="L63" s="29"/>
      <c r="M63" s="29"/>
      <c r="N63" s="29"/>
    </row>
    <row r="64" spans="1:23" s="36" customFormat="1" ht="26.25">
      <c r="A64" s="243" t="s">
        <v>189</v>
      </c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35"/>
    </row>
    <row r="65" spans="1:18" s="36" customFormat="1" ht="26.25">
      <c r="A65" s="243" t="s">
        <v>190</v>
      </c>
      <c r="B65" s="243"/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35"/>
    </row>
    <row r="66" spans="1:18" s="20" customFormat="1" ht="18.75" customHeight="1">
      <c r="L66" s="29"/>
      <c r="M66" s="29"/>
      <c r="N66" s="29"/>
    </row>
    <row r="67" spans="1:18" s="20" customFormat="1" ht="18.75" customHeight="1">
      <c r="L67" s="29"/>
      <c r="M67" s="29"/>
      <c r="N67" s="29"/>
    </row>
    <row r="68" spans="1:18" s="20" customFormat="1" ht="18.75" customHeight="1">
      <c r="L68" s="29"/>
      <c r="M68" s="29"/>
      <c r="N68" s="29"/>
    </row>
    <row r="69" spans="1:18" s="20" customFormat="1" ht="18.75" customHeight="1">
      <c r="L69" s="29"/>
      <c r="M69" s="29"/>
      <c r="N69" s="29"/>
    </row>
    <row r="70" spans="1:18" s="20" customFormat="1" ht="18.75" customHeight="1">
      <c r="L70" s="29"/>
      <c r="M70" s="29"/>
      <c r="N70" s="29"/>
    </row>
    <row r="71" spans="1:18" s="20" customFormat="1" ht="18.75" customHeight="1"/>
    <row r="72" spans="1:18" s="20" customFormat="1" ht="18.75" customHeight="1"/>
    <row r="73" spans="1:18" s="20" customFormat="1" ht="18.75" customHeight="1">
      <c r="H73" s="37" t="s">
        <v>180</v>
      </c>
      <c r="I73" s="30" t="s">
        <v>184</v>
      </c>
      <c r="J73" s="30"/>
      <c r="K73" s="38"/>
      <c r="L73" s="38"/>
      <c r="M73" s="38"/>
      <c r="N73" s="23"/>
      <c r="O73" s="23"/>
      <c r="P73" s="23"/>
    </row>
    <row r="74" spans="1:18" s="20" customFormat="1" ht="18.75" customHeight="1">
      <c r="H74" s="37" t="s">
        <v>181</v>
      </c>
      <c r="I74" s="30" t="s">
        <v>47</v>
      </c>
      <c r="J74" s="30"/>
      <c r="K74" s="38"/>
      <c r="L74" s="38"/>
      <c r="M74" s="38"/>
      <c r="N74" s="23"/>
      <c r="O74" s="23"/>
      <c r="P74" s="23"/>
    </row>
    <row r="75" spans="1:18" s="20" customFormat="1" ht="18.75" customHeight="1">
      <c r="H75" s="37" t="s">
        <v>183</v>
      </c>
      <c r="I75" s="30" t="s">
        <v>188</v>
      </c>
      <c r="J75" s="30"/>
      <c r="K75" s="38"/>
      <c r="L75" s="38"/>
      <c r="M75" s="38"/>
      <c r="N75" s="23"/>
      <c r="O75" s="23"/>
      <c r="P75" s="23"/>
    </row>
    <row r="76" spans="1:18" s="20" customFormat="1" ht="18.75" customHeight="1">
      <c r="H76" s="37" t="s">
        <v>185</v>
      </c>
      <c r="I76" s="30" t="s">
        <v>182</v>
      </c>
      <c r="J76" s="30"/>
      <c r="K76" s="38"/>
      <c r="L76" s="38"/>
      <c r="M76" s="38"/>
      <c r="N76" s="23"/>
      <c r="O76" s="23"/>
      <c r="P76" s="23"/>
    </row>
    <row r="77" spans="1:18" s="20" customFormat="1" ht="18.75" customHeight="1">
      <c r="B77" s="24"/>
      <c r="D77" s="24"/>
      <c r="E77" s="22"/>
      <c r="F77" s="22"/>
      <c r="G77" s="22"/>
    </row>
    <row r="78" spans="1:18" s="20" customFormat="1" ht="18.75" customHeight="1">
      <c r="B78" s="24"/>
      <c r="D78" s="24"/>
      <c r="E78" s="22"/>
      <c r="F78" s="22"/>
      <c r="G78" s="22"/>
      <c r="L78" s="29"/>
      <c r="M78" s="29"/>
      <c r="N78" s="29"/>
    </row>
    <row r="79" spans="1:18" s="20" customFormat="1" ht="18.75" customHeight="1">
      <c r="B79" s="24"/>
      <c r="D79" s="24"/>
      <c r="E79" s="22"/>
      <c r="F79" s="22"/>
      <c r="G79" s="22"/>
      <c r="L79" s="29"/>
      <c r="M79" s="29"/>
      <c r="N79" s="29"/>
    </row>
    <row r="80" spans="1:18" s="20" customFormat="1" ht="18.75" customHeight="1">
      <c r="B80" s="24"/>
      <c r="D80" s="24"/>
      <c r="E80" s="22"/>
      <c r="F80" s="22"/>
      <c r="G80" s="22"/>
      <c r="L80" s="29"/>
      <c r="M80" s="29"/>
      <c r="N80" s="29"/>
    </row>
    <row r="81" spans="2:16" s="20" customFormat="1" ht="18.75" customHeight="1">
      <c r="B81" s="24"/>
      <c r="D81" s="24"/>
      <c r="E81" s="22"/>
      <c r="F81" s="22"/>
      <c r="G81" s="22"/>
      <c r="L81" s="29"/>
      <c r="M81" s="29"/>
      <c r="N81" s="29"/>
    </row>
    <row r="82" spans="2:16" s="20" customFormat="1" ht="18.75" customHeight="1">
      <c r="B82" s="24"/>
      <c r="D82" s="24"/>
      <c r="E82" s="22"/>
      <c r="F82" s="22"/>
      <c r="G82" s="22"/>
      <c r="L82" s="29"/>
      <c r="M82" s="29"/>
      <c r="N82" s="29"/>
    </row>
    <row r="83" spans="2:16" s="20" customFormat="1" ht="18.75" customHeight="1">
      <c r="B83" s="24"/>
      <c r="D83" s="24"/>
      <c r="E83" s="22"/>
      <c r="F83" s="22"/>
      <c r="G83" s="22"/>
      <c r="L83" s="29"/>
      <c r="M83" s="29"/>
      <c r="N83" s="29"/>
    </row>
    <row r="84" spans="2:16" s="19" customFormat="1" ht="18.75" customHeight="1">
      <c r="B84" s="245" t="s">
        <v>191</v>
      </c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</row>
    <row r="85" spans="2:16" s="20" customFormat="1" ht="18.75" customHeight="1"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29"/>
      <c r="M85" s="29"/>
      <c r="N85" s="29"/>
    </row>
    <row r="86" spans="2:16" s="20" customFormat="1" ht="18.75" customHeight="1">
      <c r="B86" s="41" t="s">
        <v>192</v>
      </c>
      <c r="C86" s="41" t="s">
        <v>193</v>
      </c>
      <c r="D86" s="41" t="s">
        <v>194</v>
      </c>
      <c r="E86" s="41" t="s">
        <v>195</v>
      </c>
      <c r="F86" s="41" t="s">
        <v>196</v>
      </c>
      <c r="G86" s="41" t="s">
        <v>197</v>
      </c>
      <c r="H86" s="41" t="s">
        <v>198</v>
      </c>
      <c r="I86" s="41" t="s">
        <v>199</v>
      </c>
      <c r="J86" s="41" t="s">
        <v>200</v>
      </c>
      <c r="K86" s="41" t="s">
        <v>201</v>
      </c>
      <c r="L86" s="41" t="s">
        <v>202</v>
      </c>
      <c r="M86" s="41" t="s">
        <v>203</v>
      </c>
      <c r="N86" s="41" t="s">
        <v>204</v>
      </c>
      <c r="O86" s="41" t="s">
        <v>205</v>
      </c>
      <c r="P86" s="41" t="s">
        <v>206</v>
      </c>
    </row>
    <row r="87" spans="2:16" s="20" customFormat="1" ht="18.75" customHeight="1">
      <c r="B87" s="42" t="s">
        <v>207</v>
      </c>
      <c r="C87" s="43"/>
      <c r="D87" s="43"/>
      <c r="E87" s="43">
        <v>1</v>
      </c>
      <c r="F87" s="43"/>
      <c r="G87" s="43"/>
      <c r="H87" s="43"/>
      <c r="I87" s="43"/>
      <c r="J87" s="43"/>
      <c r="K87" s="43"/>
      <c r="L87" s="43"/>
      <c r="M87" s="43"/>
      <c r="N87" s="44">
        <f>SUM(C87:M87)</f>
        <v>1</v>
      </c>
      <c r="O87" s="45"/>
      <c r="P87" s="45"/>
    </row>
    <row r="88" spans="2:16" s="20" customFormat="1" ht="18.75" customHeight="1">
      <c r="B88" s="42" t="s">
        <v>208</v>
      </c>
      <c r="C88" s="43"/>
      <c r="D88" s="43"/>
      <c r="E88" s="43">
        <v>4</v>
      </c>
      <c r="F88" s="43">
        <v>1</v>
      </c>
      <c r="G88" s="43"/>
      <c r="H88" s="43">
        <v>2</v>
      </c>
      <c r="I88" s="43"/>
      <c r="J88" s="43">
        <v>2</v>
      </c>
      <c r="K88" s="43">
        <v>1</v>
      </c>
      <c r="L88" s="43"/>
      <c r="M88" s="43"/>
      <c r="N88" s="44">
        <f t="shared" ref="N88:N114" si="0">SUM(C88:M88)</f>
        <v>10</v>
      </c>
      <c r="O88" s="43"/>
      <c r="P88" s="43">
        <v>1</v>
      </c>
    </row>
    <row r="89" spans="2:16" s="20" customFormat="1" ht="18.75" customHeight="1">
      <c r="B89" s="42" t="s">
        <v>209</v>
      </c>
      <c r="C89" s="43"/>
      <c r="D89" s="43"/>
      <c r="E89" s="43">
        <v>1</v>
      </c>
      <c r="F89" s="43">
        <v>1</v>
      </c>
      <c r="G89" s="43"/>
      <c r="H89" s="43"/>
      <c r="I89" s="43"/>
      <c r="J89" s="43">
        <v>3</v>
      </c>
      <c r="K89" s="43"/>
      <c r="L89" s="43"/>
      <c r="M89" s="43"/>
      <c r="N89" s="44">
        <f t="shared" si="0"/>
        <v>5</v>
      </c>
      <c r="O89" s="43"/>
      <c r="P89" s="43"/>
    </row>
    <row r="90" spans="2:16" s="20" customFormat="1" ht="18.75" customHeight="1">
      <c r="B90" s="42" t="s">
        <v>210</v>
      </c>
      <c r="C90" s="43"/>
      <c r="D90" s="43"/>
      <c r="E90" s="43">
        <v>3</v>
      </c>
      <c r="F90" s="43">
        <v>2</v>
      </c>
      <c r="G90" s="43"/>
      <c r="H90" s="43">
        <v>3</v>
      </c>
      <c r="I90" s="43">
        <v>1</v>
      </c>
      <c r="J90" s="43">
        <v>2</v>
      </c>
      <c r="K90" s="43">
        <v>2</v>
      </c>
      <c r="L90" s="43"/>
      <c r="M90" s="43"/>
      <c r="N90" s="44">
        <f t="shared" si="0"/>
        <v>13</v>
      </c>
      <c r="O90" s="43"/>
      <c r="P90" s="43"/>
    </row>
    <row r="91" spans="2:16" s="20" customFormat="1" ht="18.75" customHeight="1">
      <c r="B91" s="42" t="s">
        <v>211</v>
      </c>
      <c r="C91" s="43">
        <v>2</v>
      </c>
      <c r="D91" s="43"/>
      <c r="E91" s="43">
        <v>7</v>
      </c>
      <c r="F91" s="43">
        <v>4</v>
      </c>
      <c r="G91" s="43">
        <v>2</v>
      </c>
      <c r="H91" s="43">
        <v>9</v>
      </c>
      <c r="I91" s="43">
        <v>3</v>
      </c>
      <c r="J91" s="43">
        <v>8</v>
      </c>
      <c r="K91" s="43">
        <v>6</v>
      </c>
      <c r="L91" s="43">
        <v>2</v>
      </c>
      <c r="M91" s="43">
        <v>2</v>
      </c>
      <c r="N91" s="44">
        <f t="shared" si="0"/>
        <v>45</v>
      </c>
      <c r="O91" s="43">
        <v>20</v>
      </c>
      <c r="P91" s="43">
        <v>5</v>
      </c>
    </row>
    <row r="92" spans="2:16" s="20" customFormat="1" ht="18.75" customHeight="1">
      <c r="B92" s="46" t="s">
        <v>212</v>
      </c>
      <c r="C92" s="41">
        <f>SUM(C87:C91)</f>
        <v>2</v>
      </c>
      <c r="D92" s="41">
        <f t="shared" ref="D92:M92" si="1">SUM(D87:D91)</f>
        <v>0</v>
      </c>
      <c r="E92" s="41">
        <f t="shared" si="1"/>
        <v>16</v>
      </c>
      <c r="F92" s="41">
        <f t="shared" si="1"/>
        <v>8</v>
      </c>
      <c r="G92" s="41">
        <f t="shared" si="1"/>
        <v>2</v>
      </c>
      <c r="H92" s="41">
        <f t="shared" si="1"/>
        <v>14</v>
      </c>
      <c r="I92" s="41">
        <f t="shared" si="1"/>
        <v>4</v>
      </c>
      <c r="J92" s="41">
        <f t="shared" si="1"/>
        <v>15</v>
      </c>
      <c r="K92" s="41">
        <f t="shared" si="1"/>
        <v>9</v>
      </c>
      <c r="L92" s="41">
        <f t="shared" si="1"/>
        <v>2</v>
      </c>
      <c r="M92" s="41">
        <f t="shared" si="1"/>
        <v>2</v>
      </c>
      <c r="N92" s="41">
        <f>SUM(N87:N91)</f>
        <v>74</v>
      </c>
      <c r="O92" s="41">
        <f>SUM(O87:O91)</f>
        <v>20</v>
      </c>
      <c r="P92" s="41">
        <f>SUM(P87:P91)</f>
        <v>6</v>
      </c>
    </row>
    <row r="93" spans="2:16" s="20" customFormat="1" ht="18.75" customHeight="1">
      <c r="B93" s="42" t="s">
        <v>213</v>
      </c>
      <c r="C93" s="43">
        <v>1</v>
      </c>
      <c r="D93" s="43"/>
      <c r="E93" s="43">
        <v>5</v>
      </c>
      <c r="F93" s="43">
        <v>3</v>
      </c>
      <c r="G93" s="43"/>
      <c r="H93" s="43">
        <v>4</v>
      </c>
      <c r="I93" s="43">
        <v>1</v>
      </c>
      <c r="J93" s="43">
        <v>5</v>
      </c>
      <c r="K93" s="43">
        <v>1</v>
      </c>
      <c r="L93" s="43"/>
      <c r="M93" s="43"/>
      <c r="N93" s="44">
        <f t="shared" si="0"/>
        <v>20</v>
      </c>
      <c r="O93" s="43"/>
      <c r="P93" s="43"/>
    </row>
    <row r="94" spans="2:16" s="20" customFormat="1" ht="18.75" customHeight="1">
      <c r="B94" s="42" t="s">
        <v>214</v>
      </c>
      <c r="C94" s="43"/>
      <c r="D94" s="43"/>
      <c r="E94" s="43">
        <v>1</v>
      </c>
      <c r="F94" s="43"/>
      <c r="G94" s="43"/>
      <c r="H94" s="43">
        <v>1</v>
      </c>
      <c r="I94" s="43"/>
      <c r="J94" s="43">
        <v>1</v>
      </c>
      <c r="K94" s="43"/>
      <c r="L94" s="43"/>
      <c r="M94" s="43"/>
      <c r="N94" s="44">
        <f t="shared" si="0"/>
        <v>3</v>
      </c>
      <c r="O94" s="43"/>
      <c r="P94" s="43"/>
    </row>
    <row r="95" spans="2:16" s="20" customFormat="1" ht="18.75" customHeight="1">
      <c r="B95" s="42" t="s">
        <v>215</v>
      </c>
      <c r="C95" s="43"/>
      <c r="D95" s="43"/>
      <c r="E95" s="43">
        <v>1</v>
      </c>
      <c r="F95" s="43"/>
      <c r="G95" s="43"/>
      <c r="H95" s="43">
        <v>1</v>
      </c>
      <c r="I95" s="43"/>
      <c r="J95" s="43"/>
      <c r="K95" s="43"/>
      <c r="L95" s="43"/>
      <c r="M95" s="43"/>
      <c r="N95" s="44">
        <f t="shared" si="0"/>
        <v>2</v>
      </c>
      <c r="O95" s="43">
        <v>2</v>
      </c>
      <c r="P95" s="43"/>
    </row>
    <row r="96" spans="2:16" s="20" customFormat="1" ht="18.75" customHeight="1">
      <c r="B96" s="42" t="s">
        <v>216</v>
      </c>
      <c r="C96" s="43">
        <v>2</v>
      </c>
      <c r="D96" s="43"/>
      <c r="E96" s="43">
        <v>5</v>
      </c>
      <c r="F96" s="43">
        <v>3</v>
      </c>
      <c r="G96" s="43">
        <v>1</v>
      </c>
      <c r="H96" s="43">
        <v>5</v>
      </c>
      <c r="I96" s="43">
        <v>1</v>
      </c>
      <c r="J96" s="43">
        <v>6</v>
      </c>
      <c r="K96" s="43">
        <v>3</v>
      </c>
      <c r="L96" s="43"/>
      <c r="M96" s="43">
        <v>2</v>
      </c>
      <c r="N96" s="44">
        <f t="shared" si="0"/>
        <v>28</v>
      </c>
      <c r="O96" s="43">
        <v>7</v>
      </c>
      <c r="P96" s="43">
        <v>3</v>
      </c>
    </row>
    <row r="97" spans="2:16" s="20" customFormat="1" ht="18.75" customHeight="1">
      <c r="B97" s="42" t="s">
        <v>217</v>
      </c>
      <c r="C97" s="43">
        <v>1</v>
      </c>
      <c r="D97" s="43">
        <v>1</v>
      </c>
      <c r="E97" s="43">
        <v>2</v>
      </c>
      <c r="F97" s="43">
        <v>2</v>
      </c>
      <c r="G97" s="43"/>
      <c r="H97" s="43">
        <v>1</v>
      </c>
      <c r="I97" s="43">
        <v>1</v>
      </c>
      <c r="J97" s="43">
        <v>2</v>
      </c>
      <c r="K97" s="43">
        <v>1</v>
      </c>
      <c r="L97" s="43"/>
      <c r="M97" s="43"/>
      <c r="N97" s="44">
        <f t="shared" si="0"/>
        <v>11</v>
      </c>
      <c r="O97" s="43">
        <v>3</v>
      </c>
      <c r="P97" s="43"/>
    </row>
    <row r="98" spans="2:16" s="20" customFormat="1" ht="18.75" customHeight="1">
      <c r="B98" s="42" t="s">
        <v>218</v>
      </c>
      <c r="C98" s="43">
        <v>1</v>
      </c>
      <c r="D98" s="43">
        <v>1</v>
      </c>
      <c r="E98" s="43">
        <v>2</v>
      </c>
      <c r="F98" s="43">
        <v>1</v>
      </c>
      <c r="G98" s="43">
        <v>1</v>
      </c>
      <c r="H98" s="43">
        <v>2</v>
      </c>
      <c r="I98" s="43">
        <v>1</v>
      </c>
      <c r="J98" s="43">
        <v>1</v>
      </c>
      <c r="K98" s="43">
        <v>1</v>
      </c>
      <c r="L98" s="43"/>
      <c r="M98" s="43"/>
      <c r="N98" s="44">
        <f t="shared" si="0"/>
        <v>11</v>
      </c>
      <c r="O98" s="43">
        <v>4</v>
      </c>
      <c r="P98" s="43"/>
    </row>
    <row r="99" spans="2:16" s="20" customFormat="1" ht="18.75" customHeight="1">
      <c r="B99" s="42" t="s">
        <v>219</v>
      </c>
      <c r="C99" s="43"/>
      <c r="D99" s="43"/>
      <c r="E99" s="43">
        <v>2</v>
      </c>
      <c r="F99" s="43">
        <v>1</v>
      </c>
      <c r="G99" s="43"/>
      <c r="H99" s="43">
        <v>1</v>
      </c>
      <c r="I99" s="43"/>
      <c r="J99" s="43">
        <v>1</v>
      </c>
      <c r="K99" s="43"/>
      <c r="L99" s="43"/>
      <c r="M99" s="43"/>
      <c r="N99" s="44">
        <f t="shared" si="0"/>
        <v>5</v>
      </c>
      <c r="O99" s="43"/>
      <c r="P99" s="43"/>
    </row>
    <row r="100" spans="2:16" s="20" customFormat="1" ht="18.75" customHeight="1">
      <c r="B100" s="42" t="s">
        <v>220</v>
      </c>
      <c r="C100" s="43">
        <v>1</v>
      </c>
      <c r="D100" s="43"/>
      <c r="E100" s="43">
        <v>1</v>
      </c>
      <c r="F100" s="43">
        <v>1</v>
      </c>
      <c r="G100" s="43"/>
      <c r="H100" s="43">
        <v>1</v>
      </c>
      <c r="I100" s="43">
        <v>1</v>
      </c>
      <c r="J100" s="43">
        <v>1</v>
      </c>
      <c r="K100" s="43"/>
      <c r="L100" s="43"/>
      <c r="M100" s="43"/>
      <c r="N100" s="44">
        <f t="shared" si="0"/>
        <v>6</v>
      </c>
      <c r="O100" s="43"/>
      <c r="P100" s="43"/>
    </row>
    <row r="101" spans="2:16" s="20" customFormat="1" ht="18.75" customHeight="1">
      <c r="B101" s="42" t="s">
        <v>221</v>
      </c>
      <c r="C101" s="43"/>
      <c r="D101" s="43"/>
      <c r="E101" s="43"/>
      <c r="F101" s="43"/>
      <c r="G101" s="43"/>
      <c r="H101" s="43"/>
      <c r="I101" s="43"/>
      <c r="J101" s="43"/>
      <c r="K101" s="43">
        <v>1</v>
      </c>
      <c r="L101" s="43"/>
      <c r="M101" s="43"/>
      <c r="N101" s="44">
        <f t="shared" si="0"/>
        <v>1</v>
      </c>
      <c r="O101" s="43"/>
      <c r="P101" s="43"/>
    </row>
    <row r="102" spans="2:16" s="20" customFormat="1" ht="18.75" customHeight="1">
      <c r="B102" s="42" t="s">
        <v>222</v>
      </c>
      <c r="C102" s="43">
        <v>1</v>
      </c>
      <c r="D102" s="43"/>
      <c r="E102" s="43">
        <v>1</v>
      </c>
      <c r="F102" s="43">
        <v>1</v>
      </c>
      <c r="G102" s="43"/>
      <c r="H102" s="43">
        <v>1</v>
      </c>
      <c r="I102" s="43"/>
      <c r="J102" s="43">
        <v>1</v>
      </c>
      <c r="K102" s="43">
        <v>1</v>
      </c>
      <c r="L102" s="43"/>
      <c r="M102" s="43"/>
      <c r="N102" s="44">
        <f t="shared" si="0"/>
        <v>6</v>
      </c>
      <c r="O102" s="43"/>
      <c r="P102" s="43"/>
    </row>
    <row r="103" spans="2:16" s="20" customFormat="1" ht="18.75" customHeight="1">
      <c r="B103" s="42" t="s">
        <v>223</v>
      </c>
      <c r="C103" s="43">
        <v>3</v>
      </c>
      <c r="D103" s="43">
        <v>2</v>
      </c>
      <c r="E103" s="43">
        <v>7</v>
      </c>
      <c r="F103" s="43">
        <v>5</v>
      </c>
      <c r="G103" s="43">
        <v>4</v>
      </c>
      <c r="H103" s="43">
        <v>4</v>
      </c>
      <c r="I103" s="43">
        <v>3</v>
      </c>
      <c r="J103" s="43">
        <v>4</v>
      </c>
      <c r="K103" s="43">
        <v>3</v>
      </c>
      <c r="L103" s="43">
        <v>1</v>
      </c>
      <c r="M103" s="43">
        <v>3</v>
      </c>
      <c r="N103" s="44">
        <f t="shared" si="0"/>
        <v>39</v>
      </c>
      <c r="O103" s="43">
        <v>8</v>
      </c>
      <c r="P103" s="43">
        <v>6</v>
      </c>
    </row>
    <row r="104" spans="2:16" s="20" customFormat="1" ht="18.75" customHeight="1">
      <c r="B104" s="42" t="s">
        <v>129</v>
      </c>
      <c r="C104" s="43"/>
      <c r="D104" s="43"/>
      <c r="E104" s="43">
        <v>1</v>
      </c>
      <c r="F104" s="43">
        <v>1</v>
      </c>
      <c r="G104" s="43"/>
      <c r="H104" s="43"/>
      <c r="I104" s="43"/>
      <c r="J104" s="43"/>
      <c r="K104" s="43">
        <v>1</v>
      </c>
      <c r="L104" s="43"/>
      <c r="M104" s="43"/>
      <c r="N104" s="44">
        <f t="shared" si="0"/>
        <v>3</v>
      </c>
      <c r="O104" s="43"/>
      <c r="P104" s="43"/>
    </row>
    <row r="105" spans="2:16" s="20" customFormat="1" ht="18.75" customHeight="1">
      <c r="B105" s="42" t="s">
        <v>224</v>
      </c>
      <c r="C105" s="43">
        <v>1</v>
      </c>
      <c r="D105" s="43"/>
      <c r="E105" s="43">
        <v>1</v>
      </c>
      <c r="F105" s="43"/>
      <c r="G105" s="43"/>
      <c r="H105" s="43"/>
      <c r="I105" s="43"/>
      <c r="J105" s="43"/>
      <c r="K105" s="43"/>
      <c r="L105" s="43"/>
      <c r="M105" s="43"/>
      <c r="N105" s="44">
        <f t="shared" si="0"/>
        <v>2</v>
      </c>
      <c r="O105" s="43"/>
      <c r="P105" s="43"/>
    </row>
    <row r="106" spans="2:16" s="20" customFormat="1" ht="18.75" customHeight="1">
      <c r="B106" s="42" t="s">
        <v>225</v>
      </c>
      <c r="C106" s="43"/>
      <c r="D106" s="43"/>
      <c r="E106" s="43">
        <v>1</v>
      </c>
      <c r="F106" s="43"/>
      <c r="G106" s="43"/>
      <c r="H106" s="43"/>
      <c r="I106" s="43"/>
      <c r="J106" s="43"/>
      <c r="K106" s="43"/>
      <c r="L106" s="43"/>
      <c r="M106" s="43"/>
      <c r="N106" s="44">
        <f t="shared" si="0"/>
        <v>1</v>
      </c>
      <c r="O106" s="43"/>
      <c r="P106" s="43"/>
    </row>
    <row r="107" spans="2:16" s="20" customFormat="1" ht="18.75" customHeight="1">
      <c r="B107" s="42" t="s">
        <v>226</v>
      </c>
      <c r="C107" s="43"/>
      <c r="D107" s="43"/>
      <c r="E107" s="43">
        <v>1</v>
      </c>
      <c r="F107" s="43">
        <v>1</v>
      </c>
      <c r="G107" s="43"/>
      <c r="H107" s="43">
        <v>1</v>
      </c>
      <c r="I107" s="43"/>
      <c r="J107" s="43">
        <v>1</v>
      </c>
      <c r="K107" s="43"/>
      <c r="L107" s="43"/>
      <c r="M107" s="43"/>
      <c r="N107" s="44">
        <f t="shared" si="0"/>
        <v>4</v>
      </c>
      <c r="O107" s="43"/>
      <c r="P107" s="43"/>
    </row>
    <row r="108" spans="2:16" s="20" customFormat="1" ht="18.75" customHeight="1">
      <c r="B108" s="42" t="s">
        <v>227</v>
      </c>
      <c r="C108" s="43">
        <v>2</v>
      </c>
      <c r="D108" s="43"/>
      <c r="E108" s="43">
        <v>3</v>
      </c>
      <c r="F108" s="43">
        <v>2</v>
      </c>
      <c r="G108" s="43">
        <v>2</v>
      </c>
      <c r="H108" s="43">
        <v>4</v>
      </c>
      <c r="I108" s="43">
        <v>2</v>
      </c>
      <c r="J108" s="43">
        <v>2</v>
      </c>
      <c r="K108" s="43">
        <v>8</v>
      </c>
      <c r="L108" s="43"/>
      <c r="M108" s="43"/>
      <c r="N108" s="44">
        <f t="shared" si="0"/>
        <v>25</v>
      </c>
      <c r="O108" s="43">
        <v>7</v>
      </c>
      <c r="P108" s="43"/>
    </row>
    <row r="109" spans="2:16" s="20" customFormat="1" ht="18.75" customHeight="1">
      <c r="B109" s="42" t="s">
        <v>228</v>
      </c>
      <c r="C109" s="43">
        <v>1</v>
      </c>
      <c r="D109" s="43"/>
      <c r="E109" s="43">
        <v>4</v>
      </c>
      <c r="F109" s="43">
        <v>2</v>
      </c>
      <c r="G109" s="43">
        <v>1</v>
      </c>
      <c r="H109" s="43">
        <v>5</v>
      </c>
      <c r="I109" s="43">
        <v>2</v>
      </c>
      <c r="J109" s="43">
        <v>2</v>
      </c>
      <c r="K109" s="43">
        <v>2</v>
      </c>
      <c r="L109" s="43">
        <v>3</v>
      </c>
      <c r="M109" s="43">
        <v>1</v>
      </c>
      <c r="N109" s="44">
        <f t="shared" si="0"/>
        <v>23</v>
      </c>
      <c r="O109" s="43">
        <v>7</v>
      </c>
      <c r="P109" s="43">
        <v>4</v>
      </c>
    </row>
    <row r="110" spans="2:16" s="20" customFormat="1" ht="18.75" customHeight="1">
      <c r="B110" s="42" t="s">
        <v>229</v>
      </c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4">
        <f t="shared" si="0"/>
        <v>0</v>
      </c>
      <c r="O110" s="43"/>
      <c r="P110" s="43"/>
    </row>
    <row r="111" spans="2:16" s="20" customFormat="1" ht="18.75" customHeight="1">
      <c r="B111" s="42" t="s">
        <v>230</v>
      </c>
      <c r="C111" s="43">
        <v>1</v>
      </c>
      <c r="D111" s="43"/>
      <c r="E111" s="43">
        <v>1</v>
      </c>
      <c r="F111" s="43">
        <v>1</v>
      </c>
      <c r="G111" s="43">
        <v>1</v>
      </c>
      <c r="H111" s="43">
        <v>1</v>
      </c>
      <c r="I111" s="43">
        <v>1</v>
      </c>
      <c r="J111" s="43"/>
      <c r="K111" s="43">
        <v>1</v>
      </c>
      <c r="L111" s="43"/>
      <c r="M111" s="43"/>
      <c r="N111" s="44">
        <f t="shared" si="0"/>
        <v>7</v>
      </c>
      <c r="O111" s="43"/>
      <c r="P111" s="43"/>
    </row>
    <row r="112" spans="2:16" s="20" customFormat="1" ht="18.75" customHeight="1">
      <c r="B112" s="42" t="s">
        <v>231</v>
      </c>
      <c r="C112" s="43"/>
      <c r="D112" s="43">
        <v>1</v>
      </c>
      <c r="E112" s="43">
        <v>3</v>
      </c>
      <c r="F112" s="43">
        <v>2</v>
      </c>
      <c r="G112" s="43">
        <v>1</v>
      </c>
      <c r="H112" s="43">
        <v>1</v>
      </c>
      <c r="I112" s="43"/>
      <c r="J112" s="43">
        <v>1</v>
      </c>
      <c r="K112" s="43">
        <v>1</v>
      </c>
      <c r="L112" s="43"/>
      <c r="M112" s="43">
        <v>1</v>
      </c>
      <c r="N112" s="44">
        <f t="shared" si="0"/>
        <v>11</v>
      </c>
      <c r="O112" s="43">
        <v>2</v>
      </c>
      <c r="P112" s="43"/>
    </row>
    <row r="113" spans="2:16" s="20" customFormat="1" ht="18.75" customHeight="1">
      <c r="B113" s="42" t="s">
        <v>186</v>
      </c>
      <c r="C113" s="43">
        <v>2</v>
      </c>
      <c r="D113" s="43">
        <v>1</v>
      </c>
      <c r="E113" s="43">
        <v>1</v>
      </c>
      <c r="F113" s="43">
        <v>1</v>
      </c>
      <c r="G113" s="43">
        <v>1</v>
      </c>
      <c r="H113" s="43">
        <v>3</v>
      </c>
      <c r="I113" s="43">
        <v>1</v>
      </c>
      <c r="J113" s="43">
        <v>3</v>
      </c>
      <c r="K113" s="43">
        <v>1</v>
      </c>
      <c r="L113" s="43">
        <v>1</v>
      </c>
      <c r="M113" s="43"/>
      <c r="N113" s="44">
        <f t="shared" si="0"/>
        <v>15</v>
      </c>
      <c r="O113" s="43">
        <v>5</v>
      </c>
      <c r="P113" s="43"/>
    </row>
    <row r="114" spans="2:16" s="20" customFormat="1" ht="18.75" customHeight="1">
      <c r="B114" s="42" t="s">
        <v>232</v>
      </c>
      <c r="C114" s="43">
        <v>1</v>
      </c>
      <c r="D114" s="43">
        <v>2</v>
      </c>
      <c r="E114" s="43">
        <v>1</v>
      </c>
      <c r="F114" s="43"/>
      <c r="G114" s="43"/>
      <c r="H114" s="43"/>
      <c r="I114" s="43"/>
      <c r="J114" s="43"/>
      <c r="K114" s="43">
        <v>1</v>
      </c>
      <c r="L114" s="43">
        <v>1</v>
      </c>
      <c r="M114" s="43"/>
      <c r="N114" s="44">
        <f t="shared" si="0"/>
        <v>6</v>
      </c>
      <c r="O114" s="43">
        <v>2</v>
      </c>
      <c r="P114" s="43"/>
    </row>
    <row r="115" spans="2:16" s="20" customFormat="1" ht="18.75" customHeight="1">
      <c r="B115" s="47" t="s">
        <v>233</v>
      </c>
      <c r="C115" s="48">
        <f>SUM(C92:C114)</f>
        <v>20</v>
      </c>
      <c r="D115" s="48">
        <f t="shared" ref="D115:M115" si="2">SUM(D92:D114)</f>
        <v>8</v>
      </c>
      <c r="E115" s="48">
        <f t="shared" si="2"/>
        <v>60</v>
      </c>
      <c r="F115" s="48">
        <f t="shared" si="2"/>
        <v>35</v>
      </c>
      <c r="G115" s="48">
        <f t="shared" si="2"/>
        <v>14</v>
      </c>
      <c r="H115" s="48">
        <f t="shared" si="2"/>
        <v>50</v>
      </c>
      <c r="I115" s="48">
        <f t="shared" si="2"/>
        <v>18</v>
      </c>
      <c r="J115" s="48">
        <f t="shared" si="2"/>
        <v>46</v>
      </c>
      <c r="K115" s="48">
        <f t="shared" si="2"/>
        <v>35</v>
      </c>
      <c r="L115" s="48">
        <f t="shared" si="2"/>
        <v>8</v>
      </c>
      <c r="M115" s="48">
        <f t="shared" si="2"/>
        <v>9</v>
      </c>
      <c r="N115" s="48">
        <f>SUM(N92:N114)</f>
        <v>303</v>
      </c>
      <c r="O115" s="48">
        <f>SUM(O92:O114)</f>
        <v>67</v>
      </c>
      <c r="P115" s="48">
        <f>SUM(P92:P114)</f>
        <v>19</v>
      </c>
    </row>
    <row r="116" spans="2:16" s="20" customFormat="1" ht="18.75" customHeight="1">
      <c r="B116" s="42" t="s">
        <v>234</v>
      </c>
      <c r="C116" s="43"/>
      <c r="D116" s="43"/>
      <c r="E116" s="43">
        <v>1</v>
      </c>
      <c r="F116" s="43"/>
      <c r="G116" s="43"/>
      <c r="H116" s="43"/>
      <c r="I116" s="43"/>
      <c r="J116" s="43">
        <v>1</v>
      </c>
      <c r="K116" s="43"/>
      <c r="L116" s="43"/>
      <c r="M116" s="43"/>
      <c r="N116" s="49">
        <f t="shared" ref="N116:N122" si="3">SUM(C116:M116)</f>
        <v>2</v>
      </c>
      <c r="O116" s="43"/>
      <c r="P116" s="43"/>
    </row>
    <row r="117" spans="2:16" s="20" customFormat="1" ht="18.75" customHeight="1">
      <c r="B117" s="42" t="s">
        <v>235</v>
      </c>
      <c r="C117" s="43">
        <v>2</v>
      </c>
      <c r="D117" s="43"/>
      <c r="E117" s="43">
        <v>2</v>
      </c>
      <c r="F117" s="43">
        <v>1</v>
      </c>
      <c r="G117" s="43"/>
      <c r="H117" s="43">
        <v>1</v>
      </c>
      <c r="I117" s="43"/>
      <c r="J117" s="43">
        <v>1</v>
      </c>
      <c r="K117" s="43"/>
      <c r="L117" s="43"/>
      <c r="M117" s="43">
        <v>1</v>
      </c>
      <c r="N117" s="49">
        <f t="shared" si="3"/>
        <v>8</v>
      </c>
      <c r="O117" s="43"/>
      <c r="P117" s="43"/>
    </row>
    <row r="118" spans="2:16" s="20" customFormat="1" ht="18.75" customHeight="1">
      <c r="B118" s="42" t="s">
        <v>236</v>
      </c>
      <c r="C118" s="43"/>
      <c r="D118" s="43"/>
      <c r="E118" s="43">
        <v>3</v>
      </c>
      <c r="F118" s="43">
        <v>2</v>
      </c>
      <c r="G118" s="43"/>
      <c r="H118" s="43">
        <v>1</v>
      </c>
      <c r="I118" s="43"/>
      <c r="J118" s="43">
        <v>1</v>
      </c>
      <c r="K118" s="43"/>
      <c r="L118" s="43"/>
      <c r="M118" s="43"/>
      <c r="N118" s="49">
        <f t="shared" si="3"/>
        <v>7</v>
      </c>
      <c r="O118" s="43"/>
      <c r="P118" s="43"/>
    </row>
    <row r="119" spans="2:16" s="20" customFormat="1" ht="18.75" customHeight="1">
      <c r="B119" s="42" t="s">
        <v>237</v>
      </c>
      <c r="C119" s="43">
        <v>1</v>
      </c>
      <c r="D119" s="43"/>
      <c r="E119" s="43">
        <v>2</v>
      </c>
      <c r="F119" s="43">
        <v>2</v>
      </c>
      <c r="G119" s="43"/>
      <c r="H119" s="43">
        <v>2</v>
      </c>
      <c r="I119" s="43"/>
      <c r="J119" s="43">
        <v>2</v>
      </c>
      <c r="K119" s="43"/>
      <c r="L119" s="43"/>
      <c r="M119" s="43"/>
      <c r="N119" s="49">
        <f t="shared" si="3"/>
        <v>9</v>
      </c>
      <c r="O119" s="43">
        <v>1</v>
      </c>
      <c r="P119" s="43"/>
    </row>
    <row r="120" spans="2:16" s="20" customFormat="1" ht="18.75" customHeight="1">
      <c r="B120" s="42" t="s">
        <v>238</v>
      </c>
      <c r="C120" s="43"/>
      <c r="D120" s="43"/>
      <c r="E120" s="43">
        <v>2</v>
      </c>
      <c r="F120" s="43"/>
      <c r="G120" s="43"/>
      <c r="H120" s="43">
        <v>1</v>
      </c>
      <c r="I120" s="43"/>
      <c r="J120" s="43">
        <v>1</v>
      </c>
      <c r="K120" s="43"/>
      <c r="L120" s="43"/>
      <c r="M120" s="43"/>
      <c r="N120" s="49">
        <f t="shared" si="3"/>
        <v>4</v>
      </c>
      <c r="O120" s="43"/>
      <c r="P120" s="43"/>
    </row>
    <row r="121" spans="2:16" s="20" customFormat="1" ht="18.75" customHeight="1">
      <c r="B121" s="42" t="s">
        <v>239</v>
      </c>
      <c r="C121" s="43"/>
      <c r="D121" s="43"/>
      <c r="E121" s="43">
        <v>2</v>
      </c>
      <c r="F121" s="43">
        <v>2</v>
      </c>
      <c r="G121" s="43">
        <v>1</v>
      </c>
      <c r="H121" s="43">
        <v>3</v>
      </c>
      <c r="I121" s="43">
        <v>2</v>
      </c>
      <c r="J121" s="43">
        <v>3</v>
      </c>
      <c r="K121" s="43">
        <v>1</v>
      </c>
      <c r="L121" s="43"/>
      <c r="M121" s="43"/>
      <c r="N121" s="49">
        <f t="shared" si="3"/>
        <v>14</v>
      </c>
      <c r="O121" s="43">
        <v>2</v>
      </c>
      <c r="P121" s="43"/>
    </row>
    <row r="122" spans="2:16" s="20" customFormat="1" ht="18.75" customHeight="1">
      <c r="B122" s="42" t="s">
        <v>240</v>
      </c>
      <c r="C122" s="43"/>
      <c r="D122" s="43"/>
      <c r="E122" s="43">
        <v>8</v>
      </c>
      <c r="F122" s="43">
        <v>3</v>
      </c>
      <c r="G122" s="43"/>
      <c r="H122" s="43">
        <v>4</v>
      </c>
      <c r="I122" s="43"/>
      <c r="J122" s="43">
        <v>3</v>
      </c>
      <c r="K122" s="43"/>
      <c r="L122" s="43"/>
      <c r="M122" s="43"/>
      <c r="N122" s="49">
        <f t="shared" si="3"/>
        <v>18</v>
      </c>
      <c r="O122" s="43"/>
      <c r="P122" s="43"/>
    </row>
    <row r="123" spans="2:16" s="20" customFormat="1" ht="18.75" customHeight="1">
      <c r="B123" s="50" t="s">
        <v>241</v>
      </c>
      <c r="C123" s="51">
        <f>SUM(C116:C122)</f>
        <v>3</v>
      </c>
      <c r="D123" s="51">
        <f t="shared" ref="D123:M123" si="4">SUM(D116:D122)</f>
        <v>0</v>
      </c>
      <c r="E123" s="51">
        <f t="shared" si="4"/>
        <v>20</v>
      </c>
      <c r="F123" s="51">
        <f t="shared" si="4"/>
        <v>10</v>
      </c>
      <c r="G123" s="51">
        <f t="shared" si="4"/>
        <v>1</v>
      </c>
      <c r="H123" s="51">
        <f t="shared" si="4"/>
        <v>12</v>
      </c>
      <c r="I123" s="51">
        <f t="shared" si="4"/>
        <v>2</v>
      </c>
      <c r="J123" s="51">
        <f t="shared" si="4"/>
        <v>12</v>
      </c>
      <c r="K123" s="51">
        <f t="shared" si="4"/>
        <v>1</v>
      </c>
      <c r="L123" s="51">
        <f t="shared" si="4"/>
        <v>0</v>
      </c>
      <c r="M123" s="51">
        <f t="shared" si="4"/>
        <v>1</v>
      </c>
      <c r="N123" s="51">
        <f>SUM(N116:N122)</f>
        <v>62</v>
      </c>
      <c r="O123" s="51">
        <f>SUM(O116:O122)</f>
        <v>3</v>
      </c>
      <c r="P123" s="51">
        <f>SUM(P116:P122)</f>
        <v>0</v>
      </c>
    </row>
    <row r="124" spans="2:16" s="20" customFormat="1" ht="18.75" customHeight="1">
      <c r="B124" s="5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2:16" s="20" customFormat="1" ht="18.75" customHeight="1">
      <c r="B125" s="53" t="s">
        <v>72</v>
      </c>
      <c r="C125" s="54">
        <f>SUM(C115+C123)</f>
        <v>23</v>
      </c>
      <c r="D125" s="54">
        <f t="shared" ref="D125:P125" si="5">SUM(D115+D123)</f>
        <v>8</v>
      </c>
      <c r="E125" s="54">
        <f t="shared" si="5"/>
        <v>80</v>
      </c>
      <c r="F125" s="54">
        <f t="shared" si="5"/>
        <v>45</v>
      </c>
      <c r="G125" s="54">
        <f t="shared" si="5"/>
        <v>15</v>
      </c>
      <c r="H125" s="54">
        <f t="shared" si="5"/>
        <v>62</v>
      </c>
      <c r="I125" s="54">
        <f t="shared" si="5"/>
        <v>20</v>
      </c>
      <c r="J125" s="54">
        <f t="shared" si="5"/>
        <v>58</v>
      </c>
      <c r="K125" s="54">
        <f t="shared" si="5"/>
        <v>36</v>
      </c>
      <c r="L125" s="54">
        <f t="shared" si="5"/>
        <v>8</v>
      </c>
      <c r="M125" s="54">
        <f t="shared" si="5"/>
        <v>10</v>
      </c>
      <c r="N125" s="54">
        <f t="shared" si="5"/>
        <v>365</v>
      </c>
      <c r="O125" s="54">
        <f t="shared" si="5"/>
        <v>70</v>
      </c>
      <c r="P125" s="54">
        <f t="shared" si="5"/>
        <v>19</v>
      </c>
    </row>
    <row r="126" spans="2:16" s="20" customFormat="1" ht="18.75" customHeight="1">
      <c r="B126" s="5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2:16" s="19" customFormat="1" ht="18.75" customHeight="1">
      <c r="B127" s="245" t="s">
        <v>242</v>
      </c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</row>
    <row r="128" spans="2:16" s="20" customFormat="1" ht="18.75" customHeight="1"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29"/>
      <c r="M128" s="29"/>
      <c r="N128" s="29"/>
    </row>
    <row r="129" spans="2:16" s="20" customFormat="1" ht="18.75" customHeight="1">
      <c r="B129" s="41" t="s">
        <v>192</v>
      </c>
      <c r="C129" s="41" t="s">
        <v>193</v>
      </c>
      <c r="D129" s="41" t="s">
        <v>194</v>
      </c>
      <c r="E129" s="41" t="s">
        <v>195</v>
      </c>
      <c r="F129" s="41" t="s">
        <v>196</v>
      </c>
      <c r="G129" s="41" t="s">
        <v>197</v>
      </c>
      <c r="H129" s="41" t="s">
        <v>198</v>
      </c>
      <c r="I129" s="41" t="s">
        <v>199</v>
      </c>
      <c r="J129" s="41" t="s">
        <v>200</v>
      </c>
      <c r="K129" s="41" t="s">
        <v>201</v>
      </c>
      <c r="L129" s="41" t="s">
        <v>202</v>
      </c>
      <c r="M129" s="41" t="s">
        <v>203</v>
      </c>
      <c r="N129" s="41" t="s">
        <v>204</v>
      </c>
      <c r="O129" s="41" t="s">
        <v>205</v>
      </c>
      <c r="P129" s="41" t="s">
        <v>206</v>
      </c>
    </row>
    <row r="130" spans="2:16" s="20" customFormat="1" ht="18.75" customHeight="1">
      <c r="B130" s="42" t="s">
        <v>207</v>
      </c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9">
        <f>SUM(C130:M130)</f>
        <v>0</v>
      </c>
      <c r="O130" s="45"/>
      <c r="P130" s="45"/>
    </row>
    <row r="131" spans="2:16" s="20" customFormat="1" ht="18.75" customHeight="1">
      <c r="B131" s="42" t="s">
        <v>208</v>
      </c>
      <c r="C131" s="43"/>
      <c r="D131" s="43"/>
      <c r="E131" s="43">
        <v>4</v>
      </c>
      <c r="F131" s="43">
        <v>1</v>
      </c>
      <c r="G131" s="43"/>
      <c r="H131" s="43">
        <v>2</v>
      </c>
      <c r="I131" s="43"/>
      <c r="J131" s="43">
        <v>2</v>
      </c>
      <c r="K131" s="43"/>
      <c r="L131" s="43"/>
      <c r="M131" s="43"/>
      <c r="N131" s="49">
        <f t="shared" ref="N131:N165" si="6">SUM(C131:M131)</f>
        <v>9</v>
      </c>
      <c r="O131" s="43"/>
      <c r="P131" s="43">
        <v>1</v>
      </c>
    </row>
    <row r="132" spans="2:16" s="20" customFormat="1" ht="18.75" customHeight="1">
      <c r="B132" s="42" t="s">
        <v>209</v>
      </c>
      <c r="C132" s="43"/>
      <c r="D132" s="43"/>
      <c r="E132" s="43">
        <v>1</v>
      </c>
      <c r="F132" s="43">
        <v>1</v>
      </c>
      <c r="G132" s="43"/>
      <c r="H132" s="43"/>
      <c r="I132" s="43"/>
      <c r="J132" s="43">
        <v>3</v>
      </c>
      <c r="K132" s="43"/>
      <c r="L132" s="43"/>
      <c r="M132" s="43"/>
      <c r="N132" s="49">
        <f t="shared" si="6"/>
        <v>5</v>
      </c>
      <c r="O132" s="43"/>
      <c r="P132" s="43"/>
    </row>
    <row r="133" spans="2:16" s="20" customFormat="1" ht="18.75" customHeight="1">
      <c r="B133" s="42" t="s">
        <v>210</v>
      </c>
      <c r="C133" s="43"/>
      <c r="D133" s="43"/>
      <c r="E133" s="43">
        <v>4</v>
      </c>
      <c r="F133" s="43">
        <v>2</v>
      </c>
      <c r="G133" s="43"/>
      <c r="H133" s="43">
        <v>2</v>
      </c>
      <c r="I133" s="43">
        <v>1</v>
      </c>
      <c r="J133" s="43">
        <v>2</v>
      </c>
      <c r="K133" s="43">
        <v>2</v>
      </c>
      <c r="L133" s="43"/>
      <c r="M133" s="43"/>
      <c r="N133" s="49">
        <f t="shared" si="6"/>
        <v>13</v>
      </c>
      <c r="O133" s="43"/>
      <c r="P133" s="43"/>
    </row>
    <row r="134" spans="2:16" s="20" customFormat="1" ht="18.75" customHeight="1">
      <c r="B134" s="42" t="s">
        <v>211</v>
      </c>
      <c r="C134" s="43">
        <v>2</v>
      </c>
      <c r="D134" s="43"/>
      <c r="E134" s="43">
        <v>7</v>
      </c>
      <c r="F134" s="43">
        <v>4</v>
      </c>
      <c r="G134" s="43">
        <v>2</v>
      </c>
      <c r="H134" s="43">
        <v>9</v>
      </c>
      <c r="I134" s="43">
        <v>3</v>
      </c>
      <c r="J134" s="43">
        <v>8</v>
      </c>
      <c r="K134" s="43">
        <v>6</v>
      </c>
      <c r="L134" s="43">
        <v>2</v>
      </c>
      <c r="M134" s="43">
        <v>2</v>
      </c>
      <c r="N134" s="49">
        <f t="shared" si="6"/>
        <v>45</v>
      </c>
      <c r="O134" s="43">
        <v>20</v>
      </c>
      <c r="P134" s="43">
        <v>5</v>
      </c>
    </row>
    <row r="135" spans="2:16" s="20" customFormat="1" ht="18.75" customHeight="1">
      <c r="B135" s="46" t="s">
        <v>212</v>
      </c>
      <c r="C135" s="41">
        <f>SUM(C130:C134)</f>
        <v>2</v>
      </c>
      <c r="D135" s="41"/>
      <c r="E135" s="41">
        <f t="shared" ref="E135:P135" si="7">SUM(E130:E134)</f>
        <v>16</v>
      </c>
      <c r="F135" s="41">
        <f t="shared" si="7"/>
        <v>8</v>
      </c>
      <c r="G135" s="41">
        <f t="shared" si="7"/>
        <v>2</v>
      </c>
      <c r="H135" s="41">
        <f t="shared" si="7"/>
        <v>13</v>
      </c>
      <c r="I135" s="41">
        <f t="shared" si="7"/>
        <v>4</v>
      </c>
      <c r="J135" s="41">
        <f t="shared" si="7"/>
        <v>15</v>
      </c>
      <c r="K135" s="41">
        <f t="shared" si="7"/>
        <v>8</v>
      </c>
      <c r="L135" s="41">
        <f t="shared" si="7"/>
        <v>2</v>
      </c>
      <c r="M135" s="41">
        <f t="shared" si="7"/>
        <v>2</v>
      </c>
      <c r="N135" s="41">
        <f t="shared" si="7"/>
        <v>72</v>
      </c>
      <c r="O135" s="41">
        <f t="shared" si="7"/>
        <v>20</v>
      </c>
      <c r="P135" s="41">
        <f t="shared" si="7"/>
        <v>6</v>
      </c>
    </row>
    <row r="136" spans="2:16" s="20" customFormat="1" ht="18.75" customHeight="1">
      <c r="B136" s="42" t="s">
        <v>213</v>
      </c>
      <c r="C136" s="43">
        <v>1</v>
      </c>
      <c r="D136" s="43"/>
      <c r="E136" s="43">
        <v>5</v>
      </c>
      <c r="F136" s="43">
        <v>3</v>
      </c>
      <c r="G136" s="43">
        <v>1</v>
      </c>
      <c r="H136" s="43">
        <v>4</v>
      </c>
      <c r="I136" s="43">
        <v>1</v>
      </c>
      <c r="J136" s="43">
        <v>4</v>
      </c>
      <c r="K136" s="43">
        <v>1</v>
      </c>
      <c r="L136" s="43"/>
      <c r="M136" s="43"/>
      <c r="N136" s="49">
        <f t="shared" si="6"/>
        <v>20</v>
      </c>
      <c r="O136" s="43"/>
      <c r="P136" s="43"/>
    </row>
    <row r="137" spans="2:16" s="20" customFormat="1" ht="18.75" customHeight="1">
      <c r="B137" s="42" t="s">
        <v>214</v>
      </c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9">
        <f t="shared" si="6"/>
        <v>0</v>
      </c>
      <c r="O137" s="43"/>
      <c r="P137" s="43"/>
    </row>
    <row r="138" spans="2:16" s="20" customFormat="1" ht="18.75" customHeight="1">
      <c r="B138" s="42" t="s">
        <v>215</v>
      </c>
      <c r="C138" s="43"/>
      <c r="D138" s="43"/>
      <c r="E138" s="43">
        <v>1</v>
      </c>
      <c r="F138" s="43"/>
      <c r="G138" s="43"/>
      <c r="H138" s="43">
        <v>1</v>
      </c>
      <c r="I138" s="43"/>
      <c r="J138" s="43"/>
      <c r="K138" s="43"/>
      <c r="L138" s="43"/>
      <c r="M138" s="43"/>
      <c r="N138" s="49">
        <f t="shared" si="6"/>
        <v>2</v>
      </c>
      <c r="O138" s="43">
        <v>2</v>
      </c>
      <c r="P138" s="43"/>
    </row>
    <row r="139" spans="2:16" s="20" customFormat="1" ht="18.75" customHeight="1">
      <c r="B139" s="42" t="s">
        <v>216</v>
      </c>
      <c r="C139" s="43">
        <v>2</v>
      </c>
      <c r="D139" s="43"/>
      <c r="E139" s="43">
        <v>5</v>
      </c>
      <c r="F139" s="43">
        <v>3</v>
      </c>
      <c r="G139" s="43">
        <v>1</v>
      </c>
      <c r="H139" s="43">
        <v>5</v>
      </c>
      <c r="I139" s="43">
        <v>1</v>
      </c>
      <c r="J139" s="43">
        <v>6</v>
      </c>
      <c r="K139" s="43">
        <v>3</v>
      </c>
      <c r="L139" s="43"/>
      <c r="M139" s="43">
        <v>2</v>
      </c>
      <c r="N139" s="49">
        <f t="shared" si="6"/>
        <v>28</v>
      </c>
      <c r="O139" s="43">
        <v>7</v>
      </c>
      <c r="P139" s="43">
        <v>3</v>
      </c>
    </row>
    <row r="140" spans="2:16" s="20" customFormat="1" ht="18.75" customHeight="1">
      <c r="B140" s="42" t="s">
        <v>217</v>
      </c>
      <c r="C140" s="43">
        <v>1</v>
      </c>
      <c r="D140" s="43">
        <v>1</v>
      </c>
      <c r="E140" s="43">
        <v>2</v>
      </c>
      <c r="F140" s="43">
        <v>2</v>
      </c>
      <c r="G140" s="43"/>
      <c r="H140" s="43">
        <v>1</v>
      </c>
      <c r="I140" s="43">
        <v>1</v>
      </c>
      <c r="J140" s="43">
        <v>2</v>
      </c>
      <c r="K140" s="43">
        <v>1</v>
      </c>
      <c r="L140" s="43"/>
      <c r="M140" s="43"/>
      <c r="N140" s="49">
        <f t="shared" si="6"/>
        <v>11</v>
      </c>
      <c r="O140" s="43">
        <v>3</v>
      </c>
      <c r="P140" s="43"/>
    </row>
    <row r="141" spans="2:16" s="20" customFormat="1" ht="18.75" customHeight="1">
      <c r="B141" s="42" t="s">
        <v>218</v>
      </c>
      <c r="C141" s="43">
        <v>1</v>
      </c>
      <c r="D141" s="43">
        <v>1</v>
      </c>
      <c r="E141" s="43">
        <v>2</v>
      </c>
      <c r="F141" s="43">
        <v>1</v>
      </c>
      <c r="G141" s="43">
        <v>1</v>
      </c>
      <c r="H141" s="43">
        <v>2</v>
      </c>
      <c r="I141" s="43">
        <v>1</v>
      </c>
      <c r="J141" s="43">
        <v>1</v>
      </c>
      <c r="K141" s="43">
        <v>1</v>
      </c>
      <c r="L141" s="43"/>
      <c r="M141" s="43"/>
      <c r="N141" s="49">
        <f t="shared" si="6"/>
        <v>11</v>
      </c>
      <c r="O141" s="43">
        <v>4</v>
      </c>
      <c r="P141" s="43"/>
    </row>
    <row r="142" spans="2:16" s="20" customFormat="1" ht="18.75" customHeight="1">
      <c r="B142" s="42" t="s">
        <v>219</v>
      </c>
      <c r="C142" s="43"/>
      <c r="D142" s="43"/>
      <c r="E142" s="43">
        <v>2</v>
      </c>
      <c r="F142" s="43">
        <v>1</v>
      </c>
      <c r="G142" s="43"/>
      <c r="H142" s="43">
        <v>1</v>
      </c>
      <c r="I142" s="43"/>
      <c r="J142" s="43">
        <v>1</v>
      </c>
      <c r="K142" s="43"/>
      <c r="L142" s="43"/>
      <c r="M142" s="43"/>
      <c r="N142" s="49">
        <f t="shared" si="6"/>
        <v>5</v>
      </c>
      <c r="O142" s="43"/>
      <c r="P142" s="43"/>
    </row>
    <row r="143" spans="2:16" s="20" customFormat="1" ht="18.75" customHeight="1">
      <c r="B143" s="42" t="s">
        <v>220</v>
      </c>
      <c r="C143" s="43">
        <v>1</v>
      </c>
      <c r="D143" s="43"/>
      <c r="E143" s="43">
        <v>1</v>
      </c>
      <c r="F143" s="43">
        <v>1</v>
      </c>
      <c r="G143" s="43"/>
      <c r="H143" s="43">
        <v>1</v>
      </c>
      <c r="I143" s="43"/>
      <c r="J143" s="43">
        <v>1</v>
      </c>
      <c r="K143" s="43"/>
      <c r="L143" s="43"/>
      <c r="M143" s="43"/>
      <c r="N143" s="49">
        <f t="shared" si="6"/>
        <v>5</v>
      </c>
      <c r="O143" s="43"/>
      <c r="P143" s="43"/>
    </row>
    <row r="144" spans="2:16" s="20" customFormat="1" ht="18.75" customHeight="1">
      <c r="B144" s="42" t="s">
        <v>221</v>
      </c>
      <c r="C144" s="43"/>
      <c r="D144" s="43"/>
      <c r="E144" s="43"/>
      <c r="F144" s="43"/>
      <c r="G144" s="43"/>
      <c r="H144" s="43"/>
      <c r="I144" s="43">
        <v>1</v>
      </c>
      <c r="J144" s="43"/>
      <c r="K144" s="43">
        <v>1</v>
      </c>
      <c r="L144" s="43"/>
      <c r="M144" s="43"/>
      <c r="N144" s="49">
        <f t="shared" si="6"/>
        <v>2</v>
      </c>
      <c r="O144" s="43"/>
      <c r="P144" s="43"/>
    </row>
    <row r="145" spans="2:16" s="20" customFormat="1" ht="18.75" customHeight="1">
      <c r="B145" s="42" t="s">
        <v>222</v>
      </c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9">
        <f t="shared" si="6"/>
        <v>0</v>
      </c>
      <c r="O145" s="43"/>
      <c r="P145" s="43"/>
    </row>
    <row r="146" spans="2:16" s="20" customFormat="1" ht="18.75" customHeight="1">
      <c r="B146" s="42" t="s">
        <v>223</v>
      </c>
      <c r="C146" s="43">
        <v>3</v>
      </c>
      <c r="D146" s="43">
        <v>2</v>
      </c>
      <c r="E146" s="43">
        <v>7</v>
      </c>
      <c r="F146" s="43">
        <v>5</v>
      </c>
      <c r="G146" s="43">
        <v>4</v>
      </c>
      <c r="H146" s="43">
        <v>4</v>
      </c>
      <c r="I146" s="43">
        <v>3</v>
      </c>
      <c r="J146" s="43">
        <v>4</v>
      </c>
      <c r="K146" s="43">
        <v>3</v>
      </c>
      <c r="L146" s="43">
        <v>1</v>
      </c>
      <c r="M146" s="43">
        <v>3</v>
      </c>
      <c r="N146" s="49">
        <f t="shared" si="6"/>
        <v>39</v>
      </c>
      <c r="O146" s="43">
        <v>8</v>
      </c>
      <c r="P146" s="43">
        <v>6</v>
      </c>
    </row>
    <row r="147" spans="2:16" s="20" customFormat="1" ht="18.75" customHeight="1">
      <c r="B147" s="42" t="s">
        <v>129</v>
      </c>
      <c r="C147" s="43"/>
      <c r="D147" s="43"/>
      <c r="E147" s="43">
        <v>1</v>
      </c>
      <c r="F147" s="43">
        <v>1</v>
      </c>
      <c r="G147" s="43"/>
      <c r="H147" s="43"/>
      <c r="I147" s="43"/>
      <c r="J147" s="43"/>
      <c r="K147" s="43">
        <v>1</v>
      </c>
      <c r="L147" s="43"/>
      <c r="M147" s="43"/>
      <c r="N147" s="49">
        <f t="shared" si="6"/>
        <v>3</v>
      </c>
      <c r="O147" s="43"/>
      <c r="P147" s="43"/>
    </row>
    <row r="148" spans="2:16" s="20" customFormat="1" ht="18.75" customHeight="1">
      <c r="B148" s="42" t="s">
        <v>224</v>
      </c>
      <c r="C148" s="43">
        <v>1</v>
      </c>
      <c r="D148" s="43"/>
      <c r="E148" s="43">
        <v>1</v>
      </c>
      <c r="F148" s="43"/>
      <c r="G148" s="43"/>
      <c r="H148" s="43"/>
      <c r="I148" s="43"/>
      <c r="J148" s="43"/>
      <c r="K148" s="43"/>
      <c r="L148" s="43"/>
      <c r="M148" s="43"/>
      <c r="N148" s="49">
        <f t="shared" si="6"/>
        <v>2</v>
      </c>
      <c r="O148" s="43"/>
      <c r="P148" s="43"/>
    </row>
    <row r="149" spans="2:16" s="20" customFormat="1" ht="18.75" customHeight="1">
      <c r="B149" s="42" t="s">
        <v>225</v>
      </c>
      <c r="C149" s="43"/>
      <c r="D149" s="43"/>
      <c r="E149" s="43"/>
      <c r="F149" s="43"/>
      <c r="G149" s="43"/>
      <c r="H149" s="43"/>
      <c r="I149" s="43">
        <v>1</v>
      </c>
      <c r="J149" s="43"/>
      <c r="K149" s="43"/>
      <c r="L149" s="43"/>
      <c r="M149" s="43"/>
      <c r="N149" s="49">
        <f t="shared" si="6"/>
        <v>1</v>
      </c>
      <c r="O149" s="43"/>
      <c r="P149" s="43"/>
    </row>
    <row r="150" spans="2:16" s="20" customFormat="1" ht="18.75" customHeight="1">
      <c r="B150" s="42" t="s">
        <v>226</v>
      </c>
      <c r="C150" s="43"/>
      <c r="D150" s="43"/>
      <c r="E150" s="43">
        <v>1</v>
      </c>
      <c r="F150" s="43">
        <v>1</v>
      </c>
      <c r="G150" s="43"/>
      <c r="H150" s="43">
        <v>1</v>
      </c>
      <c r="I150" s="43"/>
      <c r="J150" s="43">
        <v>1</v>
      </c>
      <c r="K150" s="43"/>
      <c r="L150" s="43"/>
      <c r="M150" s="43"/>
      <c r="N150" s="49">
        <f t="shared" si="6"/>
        <v>4</v>
      </c>
      <c r="O150" s="43"/>
      <c r="P150" s="43"/>
    </row>
    <row r="151" spans="2:16" s="20" customFormat="1" ht="18.75" customHeight="1">
      <c r="B151" s="42" t="s">
        <v>227</v>
      </c>
      <c r="C151" s="43">
        <v>2</v>
      </c>
      <c r="D151" s="43"/>
      <c r="E151" s="43">
        <v>3</v>
      </c>
      <c r="F151" s="43">
        <v>2</v>
      </c>
      <c r="G151" s="43">
        <v>2</v>
      </c>
      <c r="H151" s="43">
        <v>4</v>
      </c>
      <c r="I151" s="43">
        <v>2</v>
      </c>
      <c r="J151" s="43">
        <v>2</v>
      </c>
      <c r="K151" s="43">
        <v>8</v>
      </c>
      <c r="L151" s="43"/>
      <c r="M151" s="43"/>
      <c r="N151" s="49">
        <f t="shared" si="6"/>
        <v>25</v>
      </c>
      <c r="O151" s="43">
        <v>7</v>
      </c>
      <c r="P151" s="43"/>
    </row>
    <row r="152" spans="2:16" s="20" customFormat="1" ht="18.75" customHeight="1">
      <c r="B152" s="42" t="s">
        <v>228</v>
      </c>
      <c r="C152" s="43">
        <v>1</v>
      </c>
      <c r="D152" s="43"/>
      <c r="E152" s="43">
        <v>4</v>
      </c>
      <c r="F152" s="43">
        <v>2</v>
      </c>
      <c r="G152" s="43">
        <v>1</v>
      </c>
      <c r="H152" s="43">
        <v>5</v>
      </c>
      <c r="I152" s="43">
        <v>2</v>
      </c>
      <c r="J152" s="43">
        <v>2</v>
      </c>
      <c r="K152" s="43">
        <v>2</v>
      </c>
      <c r="L152" s="43">
        <v>3</v>
      </c>
      <c r="M152" s="43">
        <v>1</v>
      </c>
      <c r="N152" s="49">
        <f t="shared" si="6"/>
        <v>23</v>
      </c>
      <c r="O152" s="43">
        <v>7</v>
      </c>
      <c r="P152" s="43">
        <v>4</v>
      </c>
    </row>
    <row r="153" spans="2:16" s="20" customFormat="1" ht="18.75" customHeight="1">
      <c r="B153" s="42" t="s">
        <v>229</v>
      </c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9">
        <f t="shared" si="6"/>
        <v>0</v>
      </c>
      <c r="O153" s="43"/>
      <c r="P153" s="43"/>
    </row>
    <row r="154" spans="2:16" s="20" customFormat="1" ht="18.75" customHeight="1">
      <c r="B154" s="42" t="s">
        <v>230</v>
      </c>
      <c r="C154" s="43">
        <v>1</v>
      </c>
      <c r="D154" s="43"/>
      <c r="E154" s="43">
        <v>1</v>
      </c>
      <c r="F154" s="43">
        <v>1</v>
      </c>
      <c r="G154" s="43">
        <v>1</v>
      </c>
      <c r="H154" s="43">
        <v>1</v>
      </c>
      <c r="I154" s="43">
        <v>1</v>
      </c>
      <c r="J154" s="43"/>
      <c r="K154" s="43"/>
      <c r="L154" s="43"/>
      <c r="M154" s="43"/>
      <c r="N154" s="49">
        <f t="shared" si="6"/>
        <v>6</v>
      </c>
      <c r="O154" s="43"/>
      <c r="P154" s="43"/>
    </row>
    <row r="155" spans="2:16" s="20" customFormat="1" ht="18.75" customHeight="1">
      <c r="B155" s="42" t="s">
        <v>231</v>
      </c>
      <c r="C155" s="43"/>
      <c r="D155" s="43">
        <v>1</v>
      </c>
      <c r="E155" s="43">
        <v>3</v>
      </c>
      <c r="F155" s="43">
        <v>2</v>
      </c>
      <c r="G155" s="43">
        <v>1</v>
      </c>
      <c r="H155" s="43">
        <v>1</v>
      </c>
      <c r="I155" s="43"/>
      <c r="J155" s="43">
        <v>1</v>
      </c>
      <c r="K155" s="43">
        <v>1</v>
      </c>
      <c r="L155" s="43"/>
      <c r="M155" s="43">
        <v>1</v>
      </c>
      <c r="N155" s="49">
        <f t="shared" si="6"/>
        <v>11</v>
      </c>
      <c r="O155" s="43">
        <v>2</v>
      </c>
      <c r="P155" s="43"/>
    </row>
    <row r="156" spans="2:16" s="20" customFormat="1" ht="18.75" customHeight="1">
      <c r="B156" s="42" t="s">
        <v>186</v>
      </c>
      <c r="C156" s="43">
        <v>2</v>
      </c>
      <c r="D156" s="43">
        <v>1</v>
      </c>
      <c r="E156" s="43">
        <v>1</v>
      </c>
      <c r="F156" s="43">
        <v>1</v>
      </c>
      <c r="G156" s="43">
        <v>1</v>
      </c>
      <c r="H156" s="43">
        <v>3</v>
      </c>
      <c r="I156" s="43">
        <v>1</v>
      </c>
      <c r="J156" s="43">
        <v>3</v>
      </c>
      <c r="K156" s="43">
        <v>1</v>
      </c>
      <c r="L156" s="43">
        <v>1</v>
      </c>
      <c r="M156" s="43"/>
      <c r="N156" s="49">
        <f t="shared" si="6"/>
        <v>15</v>
      </c>
      <c r="O156" s="43">
        <v>5</v>
      </c>
      <c r="P156" s="43"/>
    </row>
    <row r="157" spans="2:16" s="20" customFormat="1" ht="18.75" customHeight="1">
      <c r="B157" s="42" t="s">
        <v>232</v>
      </c>
      <c r="C157" s="43">
        <v>1</v>
      </c>
      <c r="D157" s="43">
        <v>1</v>
      </c>
      <c r="E157" s="43">
        <v>1</v>
      </c>
      <c r="F157" s="43"/>
      <c r="G157" s="43"/>
      <c r="H157" s="43"/>
      <c r="I157" s="43"/>
      <c r="J157" s="43"/>
      <c r="K157" s="43"/>
      <c r="L157" s="43"/>
      <c r="M157" s="43"/>
      <c r="N157" s="49">
        <f t="shared" si="6"/>
        <v>3</v>
      </c>
      <c r="O157" s="43">
        <v>2</v>
      </c>
      <c r="P157" s="43"/>
    </row>
    <row r="158" spans="2:16" s="20" customFormat="1" ht="18.75" customHeight="1">
      <c r="B158" s="47" t="s">
        <v>233</v>
      </c>
      <c r="C158" s="48">
        <f>SUM(C135:C157)</f>
        <v>19</v>
      </c>
      <c r="D158" s="48">
        <f t="shared" ref="D158:P158" si="8">SUM(D135:D157)</f>
        <v>7</v>
      </c>
      <c r="E158" s="48">
        <f t="shared" si="8"/>
        <v>57</v>
      </c>
      <c r="F158" s="48">
        <f t="shared" si="8"/>
        <v>34</v>
      </c>
      <c r="G158" s="48">
        <f t="shared" si="8"/>
        <v>15</v>
      </c>
      <c r="H158" s="48">
        <f t="shared" si="8"/>
        <v>47</v>
      </c>
      <c r="I158" s="48">
        <f t="shared" si="8"/>
        <v>19</v>
      </c>
      <c r="J158" s="48">
        <f t="shared" si="8"/>
        <v>43</v>
      </c>
      <c r="K158" s="48">
        <f t="shared" si="8"/>
        <v>31</v>
      </c>
      <c r="L158" s="48">
        <f t="shared" si="8"/>
        <v>7</v>
      </c>
      <c r="M158" s="48">
        <f t="shared" si="8"/>
        <v>9</v>
      </c>
      <c r="N158" s="48">
        <f t="shared" si="8"/>
        <v>288</v>
      </c>
      <c r="O158" s="48">
        <f t="shared" si="8"/>
        <v>67</v>
      </c>
      <c r="P158" s="48">
        <f t="shared" si="8"/>
        <v>19</v>
      </c>
    </row>
    <row r="159" spans="2:16" s="20" customFormat="1" ht="18.75" customHeight="1">
      <c r="B159" s="42" t="s">
        <v>234</v>
      </c>
      <c r="C159" s="43"/>
      <c r="D159" s="43"/>
      <c r="E159" s="43">
        <v>1</v>
      </c>
      <c r="F159" s="43"/>
      <c r="G159" s="43"/>
      <c r="H159" s="43"/>
      <c r="I159" s="43"/>
      <c r="J159" s="43">
        <v>1</v>
      </c>
      <c r="K159" s="43"/>
      <c r="L159" s="43"/>
      <c r="M159" s="43"/>
      <c r="N159" s="49">
        <f t="shared" si="6"/>
        <v>2</v>
      </c>
      <c r="O159" s="43"/>
      <c r="P159" s="43"/>
    </row>
    <row r="160" spans="2:16" s="20" customFormat="1" ht="18.75" customHeight="1">
      <c r="B160" s="42" t="s">
        <v>235</v>
      </c>
      <c r="C160" s="43">
        <v>2</v>
      </c>
      <c r="D160" s="43"/>
      <c r="E160" s="43">
        <v>2</v>
      </c>
      <c r="F160" s="43">
        <v>1</v>
      </c>
      <c r="G160" s="43"/>
      <c r="H160" s="43">
        <v>1</v>
      </c>
      <c r="I160" s="43"/>
      <c r="J160" s="43">
        <v>1</v>
      </c>
      <c r="K160" s="43"/>
      <c r="L160" s="43"/>
      <c r="M160" s="43">
        <v>1</v>
      </c>
      <c r="N160" s="49">
        <f t="shared" si="6"/>
        <v>8</v>
      </c>
      <c r="O160" s="43"/>
      <c r="P160" s="43"/>
    </row>
    <row r="161" spans="2:17" s="20" customFormat="1" ht="18.75" customHeight="1">
      <c r="B161" s="42" t="s">
        <v>236</v>
      </c>
      <c r="C161" s="43"/>
      <c r="D161" s="43"/>
      <c r="E161" s="43">
        <v>3</v>
      </c>
      <c r="F161" s="43">
        <v>2</v>
      </c>
      <c r="G161" s="43"/>
      <c r="H161" s="43">
        <v>1</v>
      </c>
      <c r="I161" s="43"/>
      <c r="J161" s="43">
        <v>1</v>
      </c>
      <c r="K161" s="43"/>
      <c r="L161" s="43"/>
      <c r="M161" s="43"/>
      <c r="N161" s="49">
        <f t="shared" si="6"/>
        <v>7</v>
      </c>
      <c r="O161" s="43"/>
      <c r="P161" s="43"/>
    </row>
    <row r="162" spans="2:17" s="20" customFormat="1" ht="18.75" customHeight="1">
      <c r="B162" s="42" t="s">
        <v>237</v>
      </c>
      <c r="C162" s="43">
        <v>1</v>
      </c>
      <c r="D162" s="43"/>
      <c r="E162" s="43">
        <v>2</v>
      </c>
      <c r="F162" s="43">
        <v>2</v>
      </c>
      <c r="G162" s="43"/>
      <c r="H162" s="43">
        <v>2</v>
      </c>
      <c r="I162" s="43"/>
      <c r="J162" s="43">
        <v>2</v>
      </c>
      <c r="K162" s="43"/>
      <c r="L162" s="43"/>
      <c r="M162" s="43"/>
      <c r="N162" s="49">
        <f t="shared" si="6"/>
        <v>9</v>
      </c>
      <c r="O162" s="43">
        <v>1</v>
      </c>
      <c r="P162" s="43"/>
    </row>
    <row r="163" spans="2:17" s="20" customFormat="1" ht="18.75" customHeight="1">
      <c r="B163" s="42" t="s">
        <v>238</v>
      </c>
      <c r="C163" s="43"/>
      <c r="D163" s="43"/>
      <c r="E163" s="43">
        <v>2</v>
      </c>
      <c r="F163" s="43"/>
      <c r="G163" s="43"/>
      <c r="H163" s="43">
        <v>1</v>
      </c>
      <c r="I163" s="43"/>
      <c r="J163" s="43">
        <v>1</v>
      </c>
      <c r="K163" s="43"/>
      <c r="L163" s="43"/>
      <c r="M163" s="43"/>
      <c r="N163" s="49">
        <f t="shared" si="6"/>
        <v>4</v>
      </c>
      <c r="O163" s="43"/>
      <c r="P163" s="43"/>
    </row>
    <row r="164" spans="2:17" s="20" customFormat="1" ht="18.75" customHeight="1">
      <c r="B164" s="42" t="s">
        <v>239</v>
      </c>
      <c r="C164" s="43"/>
      <c r="D164" s="43"/>
      <c r="E164" s="43">
        <v>2</v>
      </c>
      <c r="F164" s="43">
        <v>2</v>
      </c>
      <c r="G164" s="43">
        <v>1</v>
      </c>
      <c r="H164" s="43">
        <v>3</v>
      </c>
      <c r="I164" s="43">
        <v>2</v>
      </c>
      <c r="J164" s="43">
        <v>3</v>
      </c>
      <c r="K164" s="43">
        <v>1</v>
      </c>
      <c r="L164" s="43"/>
      <c r="M164" s="43"/>
      <c r="N164" s="49">
        <f t="shared" si="6"/>
        <v>14</v>
      </c>
      <c r="O164" s="43">
        <v>2</v>
      </c>
      <c r="P164" s="43"/>
    </row>
    <row r="165" spans="2:17" s="20" customFormat="1" ht="18.75" customHeight="1">
      <c r="B165" s="42" t="s">
        <v>240</v>
      </c>
      <c r="C165" s="43"/>
      <c r="D165" s="43"/>
      <c r="E165" s="43">
        <v>8</v>
      </c>
      <c r="F165" s="43">
        <v>3</v>
      </c>
      <c r="G165" s="43"/>
      <c r="H165" s="43">
        <v>4</v>
      </c>
      <c r="I165" s="43"/>
      <c r="J165" s="43">
        <v>3</v>
      </c>
      <c r="K165" s="43"/>
      <c r="L165" s="43"/>
      <c r="M165" s="43"/>
      <c r="N165" s="49">
        <f t="shared" si="6"/>
        <v>18</v>
      </c>
      <c r="O165" s="43"/>
      <c r="P165" s="43"/>
    </row>
    <row r="166" spans="2:17" s="20" customFormat="1" ht="18.75" customHeight="1">
      <c r="B166" s="50" t="s">
        <v>241</v>
      </c>
      <c r="C166" s="51">
        <f>SUM(C159:C165)</f>
        <v>3</v>
      </c>
      <c r="D166" s="51">
        <f>SUM(D159:D165)</f>
        <v>0</v>
      </c>
      <c r="E166" s="51">
        <f>SUM(E159:E165)</f>
        <v>20</v>
      </c>
      <c r="F166" s="51">
        <f>SUM(F159:F165)</f>
        <v>10</v>
      </c>
      <c r="G166" s="51">
        <f>SUM(G159:G165)</f>
        <v>1</v>
      </c>
      <c r="H166" s="51">
        <f t="shared" ref="H166:P166" si="9">SUM(H159:H165)</f>
        <v>12</v>
      </c>
      <c r="I166" s="51">
        <f t="shared" si="9"/>
        <v>2</v>
      </c>
      <c r="J166" s="51">
        <v>9</v>
      </c>
      <c r="K166" s="51">
        <f t="shared" si="9"/>
        <v>1</v>
      </c>
      <c r="L166" s="51">
        <f t="shared" si="9"/>
        <v>0</v>
      </c>
      <c r="M166" s="51">
        <f t="shared" si="9"/>
        <v>1</v>
      </c>
      <c r="N166" s="51">
        <f t="shared" si="9"/>
        <v>62</v>
      </c>
      <c r="O166" s="51">
        <f t="shared" si="9"/>
        <v>3</v>
      </c>
      <c r="P166" s="51">
        <f t="shared" si="9"/>
        <v>0</v>
      </c>
    </row>
    <row r="167" spans="2:17" s="20" customFormat="1" ht="18.75" customHeight="1">
      <c r="B167" s="5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spans="2:17" s="20" customFormat="1" ht="18.75" customHeight="1">
      <c r="B168" s="53" t="s">
        <v>72</v>
      </c>
      <c r="C168" s="54">
        <f>SUM(C166+C158)</f>
        <v>22</v>
      </c>
      <c r="D168" s="54">
        <f t="shared" ref="D168:P168" si="10">SUM(D166+D158)</f>
        <v>7</v>
      </c>
      <c r="E168" s="54">
        <f t="shared" si="10"/>
        <v>77</v>
      </c>
      <c r="F168" s="54">
        <f t="shared" si="10"/>
        <v>44</v>
      </c>
      <c r="G168" s="54">
        <f t="shared" si="10"/>
        <v>16</v>
      </c>
      <c r="H168" s="54">
        <f t="shared" si="10"/>
        <v>59</v>
      </c>
      <c r="I168" s="54">
        <f t="shared" si="10"/>
        <v>21</v>
      </c>
      <c r="J168" s="54">
        <f t="shared" si="10"/>
        <v>52</v>
      </c>
      <c r="K168" s="54">
        <f t="shared" si="10"/>
        <v>32</v>
      </c>
      <c r="L168" s="54">
        <f t="shared" si="10"/>
        <v>7</v>
      </c>
      <c r="M168" s="54">
        <f t="shared" si="10"/>
        <v>10</v>
      </c>
      <c r="N168" s="54">
        <f t="shared" si="10"/>
        <v>350</v>
      </c>
      <c r="O168" s="54">
        <f t="shared" si="10"/>
        <v>70</v>
      </c>
      <c r="P168" s="54">
        <f t="shared" si="10"/>
        <v>19</v>
      </c>
    </row>
    <row r="169" spans="2:17" s="20" customFormat="1" ht="18.75" customHeight="1">
      <c r="B169" s="55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2:17" s="19" customFormat="1" ht="18.75" customHeight="1">
      <c r="B170" s="246" t="s">
        <v>243</v>
      </c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</row>
    <row r="171" spans="2:17" s="19" customFormat="1" ht="18.75" customHeight="1">
      <c r="B171" s="89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</row>
    <row r="172" spans="2:17" s="20" customFormat="1" ht="14.25" customHeight="1">
      <c r="B172" s="56" t="s">
        <v>8</v>
      </c>
      <c r="C172" s="57" t="s">
        <v>244</v>
      </c>
      <c r="D172" s="57" t="s">
        <v>245</v>
      </c>
      <c r="E172" s="57" t="s">
        <v>246</v>
      </c>
      <c r="F172" s="57" t="s">
        <v>247</v>
      </c>
      <c r="G172" s="57" t="s">
        <v>248</v>
      </c>
      <c r="H172" s="57" t="s">
        <v>249</v>
      </c>
      <c r="I172" s="57" t="s">
        <v>250</v>
      </c>
      <c r="J172" s="58" t="s">
        <v>251</v>
      </c>
      <c r="K172" s="59" t="s">
        <v>252</v>
      </c>
      <c r="L172" s="59" t="s">
        <v>253</v>
      </c>
      <c r="M172" s="59" t="s">
        <v>254</v>
      </c>
      <c r="N172" s="59" t="s">
        <v>255</v>
      </c>
      <c r="O172" s="59" t="s">
        <v>256</v>
      </c>
      <c r="P172" s="59" t="s">
        <v>257</v>
      </c>
      <c r="Q172" s="59" t="s">
        <v>258</v>
      </c>
    </row>
    <row r="173" spans="2:17" s="20" customFormat="1" ht="12.75" customHeight="1">
      <c r="B173" s="6"/>
      <c r="C173" s="60"/>
      <c r="D173" s="60"/>
      <c r="E173" s="60"/>
      <c r="F173" s="60"/>
      <c r="G173" s="60"/>
      <c r="H173" s="60"/>
      <c r="I173" s="60"/>
      <c r="J173" s="61"/>
      <c r="K173" s="62"/>
      <c r="L173" s="62"/>
      <c r="M173" s="62"/>
      <c r="N173" s="62"/>
      <c r="O173" s="62"/>
      <c r="P173" s="62"/>
      <c r="Q173" s="62"/>
    </row>
    <row r="174" spans="2:17" s="20" customFormat="1" ht="12.75" customHeight="1">
      <c r="B174" s="63" t="s">
        <v>259</v>
      </c>
      <c r="C174" s="64">
        <v>169</v>
      </c>
      <c r="D174" s="64">
        <v>166</v>
      </c>
      <c r="E174" s="64">
        <v>139</v>
      </c>
      <c r="F174" s="64">
        <v>156</v>
      </c>
      <c r="G174" s="64">
        <v>134</v>
      </c>
      <c r="H174" s="64">
        <v>126</v>
      </c>
      <c r="I174" s="64">
        <v>129</v>
      </c>
      <c r="J174" s="64">
        <v>103</v>
      </c>
      <c r="K174" s="64">
        <v>112</v>
      </c>
      <c r="L174" s="64">
        <v>94</v>
      </c>
      <c r="M174" s="64">
        <v>54</v>
      </c>
      <c r="N174" s="64">
        <v>43</v>
      </c>
      <c r="O174" s="64">
        <v>47</v>
      </c>
      <c r="P174" s="64">
        <v>39</v>
      </c>
      <c r="Q174" s="65">
        <v>33</v>
      </c>
    </row>
    <row r="175" spans="2:17" s="20" customFormat="1" ht="12.75" customHeight="1">
      <c r="B175" s="63" t="s">
        <v>260</v>
      </c>
      <c r="C175" s="64">
        <v>226</v>
      </c>
      <c r="D175" s="64">
        <v>269</v>
      </c>
      <c r="E175" s="64">
        <v>280</v>
      </c>
      <c r="F175" s="64">
        <v>269</v>
      </c>
      <c r="G175" s="64">
        <v>318</v>
      </c>
      <c r="H175" s="64">
        <v>341</v>
      </c>
      <c r="I175" s="64">
        <v>360</v>
      </c>
      <c r="J175" s="64">
        <v>384</v>
      </c>
      <c r="K175" s="64">
        <v>346</v>
      </c>
      <c r="L175" s="66">
        <v>308</v>
      </c>
      <c r="M175" s="66">
        <v>349</v>
      </c>
      <c r="N175" s="66">
        <v>173</v>
      </c>
      <c r="O175" s="66">
        <v>179</v>
      </c>
      <c r="P175" s="66">
        <v>158</v>
      </c>
      <c r="Q175" s="67">
        <v>134</v>
      </c>
    </row>
    <row r="176" spans="2:17" s="20" customFormat="1" ht="12.75" customHeight="1">
      <c r="B176" s="63" t="s">
        <v>261</v>
      </c>
      <c r="C176" s="64">
        <v>157</v>
      </c>
      <c r="D176" s="64">
        <v>150</v>
      </c>
      <c r="E176" s="64">
        <v>149</v>
      </c>
      <c r="F176" s="64">
        <v>117</v>
      </c>
      <c r="G176" s="64">
        <v>166</v>
      </c>
      <c r="H176" s="64">
        <v>149</v>
      </c>
      <c r="I176" s="64">
        <v>168</v>
      </c>
      <c r="J176" s="64">
        <v>107</v>
      </c>
      <c r="K176" s="64">
        <v>130</v>
      </c>
      <c r="L176" s="66">
        <v>90</v>
      </c>
      <c r="M176" s="66">
        <v>71</v>
      </c>
      <c r="N176" s="66">
        <v>78</v>
      </c>
      <c r="O176" s="66">
        <v>76</v>
      </c>
      <c r="P176" s="66">
        <v>86</v>
      </c>
      <c r="Q176" s="67">
        <v>89</v>
      </c>
    </row>
    <row r="177" spans="2:17" s="20" customFormat="1" ht="12.75" customHeight="1">
      <c r="B177" s="63" t="s">
        <v>262</v>
      </c>
      <c r="C177" s="64">
        <v>200</v>
      </c>
      <c r="D177" s="64">
        <v>176</v>
      </c>
      <c r="E177" s="64">
        <v>143</v>
      </c>
      <c r="F177" s="64">
        <v>174</v>
      </c>
      <c r="G177" s="64">
        <v>181</v>
      </c>
      <c r="H177" s="64">
        <v>260</v>
      </c>
      <c r="I177" s="64">
        <v>269</v>
      </c>
      <c r="J177" s="64">
        <v>259</v>
      </c>
      <c r="K177" s="64">
        <v>248</v>
      </c>
      <c r="L177" s="66">
        <v>200</v>
      </c>
      <c r="M177" s="66">
        <v>115</v>
      </c>
      <c r="N177" s="66">
        <v>130</v>
      </c>
      <c r="O177" s="66">
        <v>137</v>
      </c>
      <c r="P177" s="66">
        <v>198</v>
      </c>
      <c r="Q177" s="67">
        <v>159</v>
      </c>
    </row>
    <row r="178" spans="2:17" s="20" customFormat="1" ht="12.75" customHeight="1">
      <c r="B178" s="63" t="s">
        <v>263</v>
      </c>
      <c r="C178" s="64">
        <v>904</v>
      </c>
      <c r="D178" s="64">
        <v>798</v>
      </c>
      <c r="E178" s="64">
        <v>941</v>
      </c>
      <c r="F178" s="64">
        <v>1086</v>
      </c>
      <c r="G178" s="64">
        <v>1144</v>
      </c>
      <c r="H178" s="64">
        <v>1171</v>
      </c>
      <c r="I178" s="64">
        <v>1188</v>
      </c>
      <c r="J178" s="64">
        <v>1618</v>
      </c>
      <c r="K178" s="64">
        <v>898</v>
      </c>
      <c r="L178" s="64">
        <v>866</v>
      </c>
      <c r="M178" s="64">
        <v>737</v>
      </c>
      <c r="N178" s="64">
        <v>673</v>
      </c>
      <c r="O178" s="64">
        <v>704</v>
      </c>
      <c r="P178" s="64">
        <v>698</v>
      </c>
      <c r="Q178" s="65">
        <v>716</v>
      </c>
    </row>
    <row r="179" spans="2:17" s="20" customFormat="1" ht="12.75" customHeight="1">
      <c r="B179" s="68" t="s">
        <v>212</v>
      </c>
      <c r="C179" s="69">
        <f>SUM(C174:C178)</f>
        <v>1656</v>
      </c>
      <c r="D179" s="69">
        <f t="shared" ref="D179:Q179" si="11">SUM(D174:D178)</f>
        <v>1559</v>
      </c>
      <c r="E179" s="69">
        <f t="shared" si="11"/>
        <v>1652</v>
      </c>
      <c r="F179" s="69">
        <f t="shared" si="11"/>
        <v>1802</v>
      </c>
      <c r="G179" s="69">
        <f t="shared" si="11"/>
        <v>1943</v>
      </c>
      <c r="H179" s="69">
        <f t="shared" si="11"/>
        <v>2047</v>
      </c>
      <c r="I179" s="69">
        <f t="shared" si="11"/>
        <v>2114</v>
      </c>
      <c r="J179" s="69">
        <f t="shared" si="11"/>
        <v>2471</v>
      </c>
      <c r="K179" s="69">
        <f t="shared" si="11"/>
        <v>1734</v>
      </c>
      <c r="L179" s="69">
        <f t="shared" si="11"/>
        <v>1558</v>
      </c>
      <c r="M179" s="69">
        <f t="shared" si="11"/>
        <v>1326</v>
      </c>
      <c r="N179" s="69">
        <f t="shared" si="11"/>
        <v>1097</v>
      </c>
      <c r="O179" s="69">
        <f t="shared" si="11"/>
        <v>1143</v>
      </c>
      <c r="P179" s="69">
        <f t="shared" si="11"/>
        <v>1179</v>
      </c>
      <c r="Q179" s="69">
        <f t="shared" si="11"/>
        <v>1131</v>
      </c>
    </row>
    <row r="180" spans="2:17" s="20" customFormat="1" ht="12.75" customHeight="1">
      <c r="B180" s="70"/>
      <c r="C180" s="71"/>
      <c r="D180" s="71"/>
      <c r="E180" s="71"/>
      <c r="F180" s="71"/>
      <c r="G180" s="70"/>
      <c r="H180" s="70"/>
      <c r="I180" s="70"/>
      <c r="J180" s="70"/>
      <c r="K180" s="72"/>
      <c r="L180" s="72"/>
      <c r="M180" s="72"/>
      <c r="N180" s="62"/>
      <c r="O180" s="62"/>
      <c r="P180" s="62"/>
      <c r="Q180" s="62"/>
    </row>
    <row r="181" spans="2:17" s="20" customFormat="1" ht="12.75" customHeight="1">
      <c r="B181" s="63" t="s">
        <v>213</v>
      </c>
      <c r="C181" s="64">
        <v>132</v>
      </c>
      <c r="D181" s="64">
        <v>141</v>
      </c>
      <c r="E181" s="64">
        <v>178</v>
      </c>
      <c r="F181" s="64">
        <v>189</v>
      </c>
      <c r="G181" s="64">
        <v>223</v>
      </c>
      <c r="H181" s="64">
        <v>215</v>
      </c>
      <c r="I181" s="64">
        <v>247</v>
      </c>
      <c r="J181" s="64">
        <v>186</v>
      </c>
      <c r="K181" s="64">
        <v>212</v>
      </c>
      <c r="L181" s="64">
        <v>184</v>
      </c>
      <c r="M181" s="64">
        <v>167</v>
      </c>
      <c r="N181" s="64">
        <v>196</v>
      </c>
      <c r="O181" s="64">
        <v>256</v>
      </c>
      <c r="P181" s="64">
        <v>285</v>
      </c>
      <c r="Q181" s="65">
        <v>244</v>
      </c>
    </row>
    <row r="182" spans="2:17" s="20" customFormat="1" ht="12.75" customHeight="1">
      <c r="B182" s="63" t="s">
        <v>214</v>
      </c>
      <c r="C182" s="64"/>
      <c r="D182" s="64"/>
      <c r="E182" s="64"/>
      <c r="F182" s="64">
        <v>11</v>
      </c>
      <c r="G182" s="64">
        <v>10</v>
      </c>
      <c r="H182" s="64">
        <v>23</v>
      </c>
      <c r="I182" s="64">
        <v>0</v>
      </c>
      <c r="J182" s="64">
        <v>9</v>
      </c>
      <c r="K182" s="64">
        <v>0</v>
      </c>
      <c r="L182" s="66">
        <v>0</v>
      </c>
      <c r="M182" s="66">
        <v>8</v>
      </c>
      <c r="N182" s="66">
        <v>0</v>
      </c>
      <c r="O182" s="66">
        <v>15</v>
      </c>
      <c r="P182" s="66">
        <v>0</v>
      </c>
      <c r="Q182" s="67">
        <v>34</v>
      </c>
    </row>
    <row r="183" spans="2:17" s="20" customFormat="1" ht="12.75" customHeight="1">
      <c r="B183" s="63" t="s">
        <v>216</v>
      </c>
      <c r="C183" s="64">
        <v>298</v>
      </c>
      <c r="D183" s="64">
        <v>331</v>
      </c>
      <c r="E183" s="64">
        <v>339</v>
      </c>
      <c r="F183" s="64">
        <v>364</v>
      </c>
      <c r="G183" s="64">
        <v>353</v>
      </c>
      <c r="H183" s="64">
        <v>322</v>
      </c>
      <c r="I183" s="64">
        <v>440</v>
      </c>
      <c r="J183" s="64">
        <v>387</v>
      </c>
      <c r="K183" s="64">
        <v>386</v>
      </c>
      <c r="L183" s="66">
        <v>365</v>
      </c>
      <c r="M183" s="66">
        <v>347</v>
      </c>
      <c r="N183" s="66">
        <v>377</v>
      </c>
      <c r="O183" s="66">
        <v>403</v>
      </c>
      <c r="P183" s="66">
        <v>399</v>
      </c>
      <c r="Q183" s="67">
        <v>437</v>
      </c>
    </row>
    <row r="184" spans="2:17" s="20" customFormat="1" ht="12.75" customHeight="1">
      <c r="B184" s="63" t="s">
        <v>264</v>
      </c>
      <c r="C184" s="64">
        <v>93</v>
      </c>
      <c r="D184" s="64">
        <v>89</v>
      </c>
      <c r="E184" s="64">
        <v>89</v>
      </c>
      <c r="F184" s="64">
        <v>93</v>
      </c>
      <c r="G184" s="64">
        <v>80</v>
      </c>
      <c r="H184" s="64">
        <v>79</v>
      </c>
      <c r="I184" s="64">
        <v>67</v>
      </c>
      <c r="J184" s="64">
        <v>80</v>
      </c>
      <c r="K184" s="64">
        <v>118</v>
      </c>
      <c r="L184" s="66">
        <v>116</v>
      </c>
      <c r="M184" s="66">
        <v>114</v>
      </c>
      <c r="N184" s="66">
        <v>128</v>
      </c>
      <c r="O184" s="66">
        <v>138</v>
      </c>
      <c r="P184" s="66">
        <v>163</v>
      </c>
      <c r="Q184" s="67">
        <v>169</v>
      </c>
    </row>
    <row r="185" spans="2:17" s="20" customFormat="1" ht="12.75" customHeight="1">
      <c r="B185" s="63" t="s">
        <v>219</v>
      </c>
      <c r="C185" s="64">
        <v>82</v>
      </c>
      <c r="D185" s="64">
        <v>77</v>
      </c>
      <c r="E185" s="64">
        <v>84</v>
      </c>
      <c r="F185" s="64">
        <v>90</v>
      </c>
      <c r="G185" s="64">
        <v>84</v>
      </c>
      <c r="H185" s="64">
        <v>79</v>
      </c>
      <c r="I185" s="64">
        <v>90</v>
      </c>
      <c r="J185" s="64">
        <v>77</v>
      </c>
      <c r="K185" s="64">
        <v>95</v>
      </c>
      <c r="L185" s="66">
        <v>102</v>
      </c>
      <c r="M185" s="66">
        <v>64</v>
      </c>
      <c r="N185" s="66">
        <v>72</v>
      </c>
      <c r="O185" s="66">
        <v>117</v>
      </c>
      <c r="P185" s="66">
        <v>89</v>
      </c>
      <c r="Q185" s="67">
        <v>73</v>
      </c>
    </row>
    <row r="186" spans="2:17" s="20" customFormat="1" ht="12.75" customHeight="1">
      <c r="B186" s="63" t="s">
        <v>120</v>
      </c>
      <c r="C186" s="64"/>
      <c r="D186" s="64"/>
      <c r="E186" s="64"/>
      <c r="F186" s="64"/>
      <c r="G186" s="64"/>
      <c r="H186" s="64"/>
      <c r="I186" s="64">
        <v>94</v>
      </c>
      <c r="J186" s="64">
        <v>85</v>
      </c>
      <c r="K186" s="64">
        <v>72</v>
      </c>
      <c r="L186" s="66">
        <v>34</v>
      </c>
      <c r="M186" s="66">
        <v>0</v>
      </c>
      <c r="N186" s="66">
        <v>0</v>
      </c>
      <c r="O186" s="66">
        <v>0</v>
      </c>
      <c r="P186" s="66">
        <v>0</v>
      </c>
      <c r="Q186" s="67">
        <v>2</v>
      </c>
    </row>
    <row r="187" spans="2:17" s="20" customFormat="1" ht="12.75" customHeight="1">
      <c r="B187" s="63" t="s">
        <v>265</v>
      </c>
      <c r="C187" s="64">
        <v>188</v>
      </c>
      <c r="D187" s="64">
        <v>151</v>
      </c>
      <c r="E187" s="64">
        <v>204</v>
      </c>
      <c r="F187" s="64">
        <v>131</v>
      </c>
      <c r="G187" s="64">
        <v>206</v>
      </c>
      <c r="H187" s="64">
        <v>187</v>
      </c>
      <c r="I187" s="64">
        <v>219</v>
      </c>
      <c r="J187" s="64">
        <v>207</v>
      </c>
      <c r="K187" s="64">
        <v>209</v>
      </c>
      <c r="L187" s="66">
        <v>259</v>
      </c>
      <c r="M187" s="66">
        <v>306</v>
      </c>
      <c r="N187" s="66">
        <v>329</v>
      </c>
      <c r="O187" s="66">
        <v>335</v>
      </c>
      <c r="P187" s="66">
        <v>314</v>
      </c>
      <c r="Q187" s="67">
        <v>302</v>
      </c>
    </row>
    <row r="188" spans="2:17" s="20" customFormat="1" ht="12.75" customHeight="1">
      <c r="B188" s="63" t="s">
        <v>266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6"/>
      <c r="M188" s="66"/>
      <c r="N188" s="66"/>
      <c r="O188" s="66"/>
      <c r="P188" s="66">
        <v>8</v>
      </c>
      <c r="Q188" s="67">
        <v>10</v>
      </c>
    </row>
    <row r="189" spans="2:17" s="20" customFormat="1" ht="12.75" customHeight="1">
      <c r="B189" s="63" t="s">
        <v>267</v>
      </c>
      <c r="C189" s="64">
        <v>30</v>
      </c>
      <c r="D189" s="64">
        <v>69</v>
      </c>
      <c r="E189" s="64">
        <v>93</v>
      </c>
      <c r="F189" s="64">
        <v>102</v>
      </c>
      <c r="G189" s="64">
        <v>119</v>
      </c>
      <c r="H189" s="64">
        <v>109</v>
      </c>
      <c r="I189" s="64">
        <v>126</v>
      </c>
      <c r="J189" s="64">
        <v>129</v>
      </c>
      <c r="K189" s="64">
        <v>120</v>
      </c>
      <c r="L189" s="66">
        <v>115</v>
      </c>
      <c r="M189" s="66">
        <v>120</v>
      </c>
      <c r="N189" s="66">
        <v>119</v>
      </c>
      <c r="O189" s="66">
        <v>114</v>
      </c>
      <c r="P189" s="66">
        <v>103</v>
      </c>
      <c r="Q189" s="67">
        <v>124</v>
      </c>
    </row>
    <row r="190" spans="2:17" s="20" customFormat="1" ht="12.75" customHeight="1">
      <c r="B190" s="63" t="s">
        <v>268</v>
      </c>
      <c r="C190" s="64">
        <v>80</v>
      </c>
      <c r="D190" s="64">
        <v>99</v>
      </c>
      <c r="E190" s="64">
        <v>102</v>
      </c>
      <c r="F190" s="64">
        <v>116</v>
      </c>
      <c r="G190" s="64">
        <v>189</v>
      </c>
      <c r="H190" s="64">
        <v>179</v>
      </c>
      <c r="I190" s="64">
        <v>182</v>
      </c>
      <c r="J190" s="64">
        <v>200</v>
      </c>
      <c r="K190" s="64">
        <v>164</v>
      </c>
      <c r="L190" s="66">
        <v>158</v>
      </c>
      <c r="M190" s="66">
        <v>147</v>
      </c>
      <c r="N190" s="66">
        <v>159</v>
      </c>
      <c r="O190" s="66">
        <v>159</v>
      </c>
      <c r="P190" s="66">
        <v>186</v>
      </c>
      <c r="Q190" s="67">
        <v>213</v>
      </c>
    </row>
    <row r="191" spans="2:17" s="20" customFormat="1" ht="12.75" customHeight="1">
      <c r="B191" s="63" t="s">
        <v>269</v>
      </c>
      <c r="C191" s="64">
        <v>100</v>
      </c>
      <c r="D191" s="64">
        <v>118</v>
      </c>
      <c r="E191" s="64">
        <v>107</v>
      </c>
      <c r="F191" s="64">
        <v>93</v>
      </c>
      <c r="G191" s="64">
        <v>100</v>
      </c>
      <c r="H191" s="64">
        <v>121</v>
      </c>
      <c r="I191" s="64">
        <v>137</v>
      </c>
      <c r="J191" s="64">
        <v>130</v>
      </c>
      <c r="K191" s="64">
        <v>144</v>
      </c>
      <c r="L191" s="66">
        <v>143</v>
      </c>
      <c r="M191" s="66">
        <v>132</v>
      </c>
      <c r="N191" s="66">
        <v>166</v>
      </c>
      <c r="O191" s="66">
        <v>149</v>
      </c>
      <c r="P191" s="66">
        <v>190</v>
      </c>
      <c r="Q191" s="67">
        <v>121</v>
      </c>
    </row>
    <row r="192" spans="2:17" s="20" customFormat="1" ht="12.75" customHeight="1">
      <c r="B192" s="63" t="s">
        <v>222</v>
      </c>
      <c r="C192" s="64">
        <v>32</v>
      </c>
      <c r="D192" s="64">
        <v>30</v>
      </c>
      <c r="E192" s="64"/>
      <c r="F192" s="64">
        <v>44</v>
      </c>
      <c r="G192" s="64">
        <v>67</v>
      </c>
      <c r="H192" s="64">
        <v>40</v>
      </c>
      <c r="I192" s="64">
        <v>10</v>
      </c>
      <c r="J192" s="64">
        <v>46</v>
      </c>
      <c r="K192" s="64">
        <v>55</v>
      </c>
      <c r="L192" s="66">
        <v>28</v>
      </c>
      <c r="M192" s="66">
        <v>54</v>
      </c>
      <c r="N192" s="66">
        <v>78</v>
      </c>
      <c r="O192" s="66">
        <v>46</v>
      </c>
      <c r="P192" s="66">
        <v>65</v>
      </c>
      <c r="Q192" s="67">
        <v>39</v>
      </c>
    </row>
    <row r="193" spans="2:17" s="20" customFormat="1" ht="12.75" customHeight="1">
      <c r="B193" s="63" t="s">
        <v>223</v>
      </c>
      <c r="C193" s="64">
        <v>744</v>
      </c>
      <c r="D193" s="64">
        <v>855</v>
      </c>
      <c r="E193" s="64">
        <v>903</v>
      </c>
      <c r="F193" s="64">
        <v>950</v>
      </c>
      <c r="G193" s="64">
        <v>1000</v>
      </c>
      <c r="H193" s="64">
        <v>1000</v>
      </c>
      <c r="I193" s="64">
        <v>1071</v>
      </c>
      <c r="J193" s="64">
        <v>1135</v>
      </c>
      <c r="K193" s="64">
        <v>1274</v>
      </c>
      <c r="L193" s="66">
        <v>1305</v>
      </c>
      <c r="M193" s="66">
        <v>1177</v>
      </c>
      <c r="N193" s="66">
        <v>1129</v>
      </c>
      <c r="O193" s="66">
        <v>1215</v>
      </c>
      <c r="P193" s="66">
        <v>1338</v>
      </c>
      <c r="Q193" s="67">
        <v>1329</v>
      </c>
    </row>
    <row r="194" spans="2:17" s="20" customFormat="1" ht="12.75" customHeight="1">
      <c r="B194" s="63" t="s">
        <v>129</v>
      </c>
      <c r="C194" s="64"/>
      <c r="D194" s="64"/>
      <c r="E194" s="64"/>
      <c r="F194" s="64"/>
      <c r="G194" s="64"/>
      <c r="H194" s="64"/>
      <c r="I194" s="64"/>
      <c r="J194" s="64"/>
      <c r="K194" s="64"/>
      <c r="L194" s="66"/>
      <c r="M194" s="66"/>
      <c r="N194" s="66"/>
      <c r="O194" s="66">
        <v>21</v>
      </c>
      <c r="P194" s="66">
        <v>16</v>
      </c>
      <c r="Q194" s="67">
        <v>25</v>
      </c>
    </row>
    <row r="195" spans="2:17" s="20" customFormat="1" ht="12.75" customHeight="1">
      <c r="B195" s="63" t="s">
        <v>224</v>
      </c>
      <c r="C195" s="64"/>
      <c r="D195" s="64"/>
      <c r="E195" s="64"/>
      <c r="F195" s="64">
        <v>28</v>
      </c>
      <c r="G195" s="64">
        <v>48</v>
      </c>
      <c r="H195" s="64">
        <v>41</v>
      </c>
      <c r="I195" s="64">
        <v>39</v>
      </c>
      <c r="J195" s="64">
        <v>25</v>
      </c>
      <c r="K195" s="64">
        <v>25</v>
      </c>
      <c r="L195" s="66">
        <v>25</v>
      </c>
      <c r="M195" s="66">
        <v>37</v>
      </c>
      <c r="N195" s="66">
        <v>28</v>
      </c>
      <c r="O195" s="66">
        <v>83</v>
      </c>
      <c r="P195" s="66">
        <v>51</v>
      </c>
      <c r="Q195" s="67">
        <v>23</v>
      </c>
    </row>
    <row r="196" spans="2:17" s="20" customFormat="1" ht="12.75" customHeight="1">
      <c r="B196" s="63" t="s">
        <v>225</v>
      </c>
      <c r="C196" s="64">
        <v>53</v>
      </c>
      <c r="D196" s="64">
        <v>47</v>
      </c>
      <c r="E196" s="64">
        <v>30</v>
      </c>
      <c r="F196" s="64">
        <v>38</v>
      </c>
      <c r="G196" s="64">
        <v>36</v>
      </c>
      <c r="H196" s="64">
        <v>35</v>
      </c>
      <c r="I196" s="64">
        <v>39</v>
      </c>
      <c r="J196" s="64">
        <v>65</v>
      </c>
      <c r="K196" s="64">
        <v>54</v>
      </c>
      <c r="L196" s="66">
        <v>45</v>
      </c>
      <c r="M196" s="66">
        <v>59</v>
      </c>
      <c r="N196" s="66">
        <v>39</v>
      </c>
      <c r="O196" s="66">
        <v>53</v>
      </c>
      <c r="P196" s="66">
        <v>57</v>
      </c>
      <c r="Q196" s="67">
        <v>22</v>
      </c>
    </row>
    <row r="197" spans="2:17" s="20" customFormat="1" ht="12.75" customHeight="1">
      <c r="B197" s="63" t="s">
        <v>270</v>
      </c>
      <c r="C197" s="64"/>
      <c r="D197" s="64"/>
      <c r="E197" s="64"/>
      <c r="F197" s="64"/>
      <c r="G197" s="64"/>
      <c r="H197" s="64"/>
      <c r="I197" s="64"/>
      <c r="J197" s="64"/>
      <c r="K197" s="64"/>
      <c r="L197" s="66">
        <v>46</v>
      </c>
      <c r="M197" s="66">
        <v>26</v>
      </c>
      <c r="N197" s="66">
        <v>38</v>
      </c>
      <c r="O197" s="66">
        <v>16</v>
      </c>
      <c r="P197" s="66">
        <v>0</v>
      </c>
      <c r="Q197" s="67">
        <v>18</v>
      </c>
    </row>
    <row r="198" spans="2:17" s="20" customFormat="1" ht="12.75" customHeight="1">
      <c r="B198" s="63" t="s">
        <v>186</v>
      </c>
      <c r="C198" s="64">
        <v>280</v>
      </c>
      <c r="D198" s="64">
        <v>268</v>
      </c>
      <c r="E198" s="64">
        <v>280</v>
      </c>
      <c r="F198" s="64">
        <v>320</v>
      </c>
      <c r="G198" s="64">
        <v>315</v>
      </c>
      <c r="H198" s="64">
        <v>313</v>
      </c>
      <c r="I198" s="64">
        <v>347</v>
      </c>
      <c r="J198" s="64">
        <v>398</v>
      </c>
      <c r="K198" s="64">
        <v>442</v>
      </c>
      <c r="L198" s="66">
        <v>380</v>
      </c>
      <c r="M198" s="66">
        <v>443</v>
      </c>
      <c r="N198" s="66">
        <v>483</v>
      </c>
      <c r="O198" s="66">
        <v>418</v>
      </c>
      <c r="P198" s="66">
        <v>402</v>
      </c>
      <c r="Q198" s="67">
        <v>501</v>
      </c>
    </row>
    <row r="199" spans="2:17" s="20" customFormat="1" ht="12.75" customHeight="1">
      <c r="B199" s="63" t="s">
        <v>188</v>
      </c>
      <c r="C199" s="64">
        <v>375</v>
      </c>
      <c r="D199" s="64">
        <v>435</v>
      </c>
      <c r="E199" s="64">
        <v>427</v>
      </c>
      <c r="F199" s="64">
        <v>413</v>
      </c>
      <c r="G199" s="64">
        <v>432</v>
      </c>
      <c r="H199" s="64">
        <v>487</v>
      </c>
      <c r="I199" s="64">
        <v>521</v>
      </c>
      <c r="J199" s="64">
        <v>582</v>
      </c>
      <c r="K199" s="64">
        <v>604</v>
      </c>
      <c r="L199" s="66">
        <v>574</v>
      </c>
      <c r="M199" s="66">
        <v>613</v>
      </c>
      <c r="N199" s="66">
        <v>540</v>
      </c>
      <c r="O199" s="66">
        <v>665</v>
      </c>
      <c r="P199" s="66">
        <v>628</v>
      </c>
      <c r="Q199" s="67">
        <v>659</v>
      </c>
    </row>
    <row r="200" spans="2:17" s="20" customFormat="1" ht="12.75" customHeight="1">
      <c r="B200" s="63" t="s">
        <v>271</v>
      </c>
      <c r="C200" s="64">
        <v>329</v>
      </c>
      <c r="D200" s="64">
        <v>483</v>
      </c>
      <c r="E200" s="64">
        <v>471</v>
      </c>
      <c r="F200" s="64">
        <v>604</v>
      </c>
      <c r="G200" s="64">
        <v>651</v>
      </c>
      <c r="H200" s="64">
        <v>399</v>
      </c>
      <c r="I200" s="64">
        <v>413</v>
      </c>
      <c r="J200" s="64">
        <v>420</v>
      </c>
      <c r="K200" s="64">
        <v>499</v>
      </c>
      <c r="L200" s="66">
        <v>487</v>
      </c>
      <c r="M200" s="66">
        <v>487</v>
      </c>
      <c r="N200" s="66">
        <v>472</v>
      </c>
      <c r="O200" s="66">
        <v>436</v>
      </c>
      <c r="P200" s="66">
        <v>489</v>
      </c>
      <c r="Q200" s="67">
        <v>503</v>
      </c>
    </row>
    <row r="201" spans="2:17" s="20" customFormat="1" ht="12.75" customHeight="1">
      <c r="B201" s="63" t="s">
        <v>232</v>
      </c>
      <c r="C201" s="64">
        <v>155</v>
      </c>
      <c r="D201" s="64">
        <v>136</v>
      </c>
      <c r="E201" s="64">
        <v>125</v>
      </c>
      <c r="F201" s="64">
        <v>119</v>
      </c>
      <c r="G201" s="64">
        <v>117</v>
      </c>
      <c r="H201" s="64">
        <v>109</v>
      </c>
      <c r="I201" s="64">
        <v>86</v>
      </c>
      <c r="J201" s="64">
        <v>95</v>
      </c>
      <c r="K201" s="64">
        <v>91</v>
      </c>
      <c r="L201" s="66">
        <v>100</v>
      </c>
      <c r="M201" s="66">
        <v>91</v>
      </c>
      <c r="N201" s="66">
        <v>93</v>
      </c>
      <c r="O201" s="66">
        <v>75</v>
      </c>
      <c r="P201" s="66">
        <v>97</v>
      </c>
      <c r="Q201" s="67">
        <v>94</v>
      </c>
    </row>
    <row r="202" spans="2:17" s="20" customFormat="1" ht="12.75" customHeight="1">
      <c r="B202" s="73" t="s">
        <v>272</v>
      </c>
      <c r="C202" s="74">
        <v>149</v>
      </c>
      <c r="D202" s="74">
        <v>124</v>
      </c>
      <c r="E202" s="74">
        <v>214</v>
      </c>
      <c r="F202" s="74">
        <v>240</v>
      </c>
      <c r="G202" s="74">
        <v>271</v>
      </c>
      <c r="H202" s="74">
        <v>299</v>
      </c>
      <c r="I202" s="74">
        <v>339</v>
      </c>
      <c r="J202" s="74">
        <v>378</v>
      </c>
      <c r="K202" s="74">
        <v>209</v>
      </c>
      <c r="L202" s="74">
        <v>77</v>
      </c>
      <c r="M202" s="74">
        <v>50</v>
      </c>
      <c r="N202" s="74">
        <v>13</v>
      </c>
      <c r="O202" s="74">
        <v>15</v>
      </c>
      <c r="P202" s="74">
        <v>0</v>
      </c>
      <c r="Q202" s="75">
        <v>0</v>
      </c>
    </row>
    <row r="203" spans="2:17" s="20" customFormat="1" ht="12.75" customHeight="1">
      <c r="B203" s="63" t="s">
        <v>145</v>
      </c>
      <c r="C203" s="64">
        <v>74</v>
      </c>
      <c r="D203" s="64">
        <v>85</v>
      </c>
      <c r="E203" s="64">
        <v>126</v>
      </c>
      <c r="F203" s="64">
        <v>82</v>
      </c>
      <c r="G203" s="64">
        <v>114</v>
      </c>
      <c r="H203" s="64">
        <v>126</v>
      </c>
      <c r="I203" s="64">
        <v>135</v>
      </c>
      <c r="J203" s="64">
        <v>125</v>
      </c>
      <c r="K203" s="64">
        <v>133</v>
      </c>
      <c r="L203" s="64">
        <v>197</v>
      </c>
      <c r="M203" s="64">
        <v>198</v>
      </c>
      <c r="N203" s="64">
        <v>260</v>
      </c>
      <c r="O203" s="64">
        <v>169</v>
      </c>
      <c r="P203" s="64">
        <v>198</v>
      </c>
      <c r="Q203" s="65">
        <v>181</v>
      </c>
    </row>
    <row r="204" spans="2:17" s="20" customFormat="1" ht="12.75" customHeight="1">
      <c r="B204" s="63" t="s">
        <v>273</v>
      </c>
      <c r="C204" s="64">
        <v>15</v>
      </c>
      <c r="D204" s="64">
        <v>73</v>
      </c>
      <c r="E204" s="64">
        <v>11</v>
      </c>
      <c r="F204" s="64">
        <v>56</v>
      </c>
      <c r="G204" s="64">
        <v>18</v>
      </c>
      <c r="H204" s="64">
        <v>13</v>
      </c>
      <c r="I204" s="64">
        <v>7</v>
      </c>
      <c r="J204" s="64">
        <v>15</v>
      </c>
      <c r="K204" s="64">
        <v>44</v>
      </c>
      <c r="L204" s="64">
        <v>16</v>
      </c>
      <c r="M204" s="64">
        <v>13</v>
      </c>
      <c r="N204" s="64">
        <v>10</v>
      </c>
      <c r="O204" s="64">
        <v>7</v>
      </c>
      <c r="P204" s="64">
        <v>21</v>
      </c>
      <c r="Q204" s="65">
        <v>17</v>
      </c>
    </row>
    <row r="205" spans="2:17" s="20" customFormat="1" ht="12.75" customHeight="1">
      <c r="B205" s="21"/>
      <c r="C205" s="76"/>
      <c r="D205" s="76"/>
      <c r="E205" s="76"/>
      <c r="F205" s="76"/>
      <c r="G205" s="21"/>
      <c r="H205" s="21"/>
      <c r="I205" s="21"/>
      <c r="J205" s="21"/>
      <c r="K205" s="77"/>
      <c r="L205" s="77"/>
      <c r="M205" s="77"/>
      <c r="N205" s="24"/>
      <c r="O205" s="24"/>
      <c r="P205" s="24"/>
      <c r="Q205" s="24"/>
    </row>
    <row r="206" spans="2:17" s="20" customFormat="1" ht="12.75" customHeight="1">
      <c r="B206" s="78" t="s">
        <v>57</v>
      </c>
      <c r="C206" s="79">
        <f>SUM(C179:C204)</f>
        <v>4865</v>
      </c>
      <c r="D206" s="79">
        <f t="shared" ref="D206:Q206" si="12">SUM(D179:D204)</f>
        <v>5170</v>
      </c>
      <c r="E206" s="79">
        <f t="shared" si="12"/>
        <v>5435</v>
      </c>
      <c r="F206" s="79">
        <f t="shared" si="12"/>
        <v>5885</v>
      </c>
      <c r="G206" s="79">
        <f t="shared" si="12"/>
        <v>6376</v>
      </c>
      <c r="H206" s="79">
        <f t="shared" si="12"/>
        <v>6223</v>
      </c>
      <c r="I206" s="79">
        <f t="shared" si="12"/>
        <v>6723</v>
      </c>
      <c r="J206" s="79">
        <f t="shared" si="12"/>
        <v>7245</v>
      </c>
      <c r="K206" s="79">
        <f t="shared" si="12"/>
        <v>6684</v>
      </c>
      <c r="L206" s="79">
        <f t="shared" si="12"/>
        <v>6314</v>
      </c>
      <c r="M206" s="79">
        <f t="shared" si="12"/>
        <v>5979</v>
      </c>
      <c r="N206" s="79">
        <f t="shared" si="12"/>
        <v>5826</v>
      </c>
      <c r="O206" s="79">
        <f t="shared" si="12"/>
        <v>6048</v>
      </c>
      <c r="P206" s="79">
        <f>SUM(P179:P204)</f>
        <v>6278</v>
      </c>
      <c r="Q206" s="79">
        <f t="shared" si="12"/>
        <v>6271</v>
      </c>
    </row>
    <row r="207" spans="2:17" s="20" customFormat="1" ht="12.75" customHeight="1">
      <c r="B207" s="21"/>
      <c r="C207" s="76"/>
      <c r="D207" s="76"/>
      <c r="E207" s="76"/>
      <c r="F207" s="76"/>
      <c r="G207" s="21"/>
      <c r="H207" s="21"/>
      <c r="I207" s="21"/>
      <c r="J207" s="21"/>
      <c r="K207" s="77"/>
      <c r="L207" s="77"/>
      <c r="M207" s="77"/>
      <c r="N207" s="24"/>
      <c r="O207" s="24"/>
      <c r="P207" s="24"/>
      <c r="Q207" s="24"/>
    </row>
    <row r="208" spans="2:17" s="20" customFormat="1" ht="12.75" customHeight="1">
      <c r="B208" s="63" t="s">
        <v>137</v>
      </c>
      <c r="C208" s="64"/>
      <c r="D208" s="64"/>
      <c r="E208" s="64"/>
      <c r="F208" s="64"/>
      <c r="G208" s="64"/>
      <c r="H208" s="64"/>
      <c r="I208" s="64">
        <v>22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25</v>
      </c>
      <c r="Q208" s="65">
        <v>49</v>
      </c>
    </row>
    <row r="209" spans="2:17" s="20" customFormat="1" ht="12.75" customHeight="1">
      <c r="B209" s="21"/>
      <c r="C209" s="76"/>
      <c r="D209" s="76"/>
      <c r="E209" s="76"/>
      <c r="F209" s="76"/>
      <c r="G209" s="21"/>
      <c r="H209" s="21"/>
      <c r="I209" s="21"/>
      <c r="J209" s="21"/>
      <c r="K209" s="77"/>
      <c r="L209" s="77"/>
      <c r="M209" s="77"/>
      <c r="N209" s="24"/>
      <c r="O209" s="24"/>
      <c r="P209" s="24"/>
      <c r="Q209" s="24"/>
    </row>
    <row r="210" spans="2:17" s="20" customFormat="1" ht="12.75" customHeight="1">
      <c r="B210" s="78" t="s">
        <v>138</v>
      </c>
      <c r="C210" s="79">
        <f>SUM(C208)</f>
        <v>0</v>
      </c>
      <c r="D210" s="79">
        <f t="shared" ref="D210:Q210" si="13">SUM(D208)</f>
        <v>0</v>
      </c>
      <c r="E210" s="79">
        <f t="shared" si="13"/>
        <v>0</v>
      </c>
      <c r="F210" s="79">
        <f t="shared" si="13"/>
        <v>0</v>
      </c>
      <c r="G210" s="79">
        <f t="shared" si="13"/>
        <v>0</v>
      </c>
      <c r="H210" s="79">
        <f t="shared" si="13"/>
        <v>0</v>
      </c>
      <c r="I210" s="79">
        <f t="shared" si="13"/>
        <v>22</v>
      </c>
      <c r="J210" s="79">
        <f t="shared" si="13"/>
        <v>0</v>
      </c>
      <c r="K210" s="79">
        <f t="shared" si="13"/>
        <v>0</v>
      </c>
      <c r="L210" s="79">
        <f t="shared" si="13"/>
        <v>0</v>
      </c>
      <c r="M210" s="79">
        <f t="shared" si="13"/>
        <v>0</v>
      </c>
      <c r="N210" s="79">
        <f t="shared" si="13"/>
        <v>0</v>
      </c>
      <c r="O210" s="79">
        <f t="shared" si="13"/>
        <v>0</v>
      </c>
      <c r="P210" s="79">
        <f>SUM(P208)</f>
        <v>25</v>
      </c>
      <c r="Q210" s="79">
        <f t="shared" si="13"/>
        <v>49</v>
      </c>
    </row>
    <row r="211" spans="2:17" s="20" customFormat="1" ht="12.75" customHeight="1">
      <c r="B211" s="21"/>
      <c r="C211" s="76"/>
      <c r="D211" s="76"/>
      <c r="E211" s="76"/>
      <c r="F211" s="76"/>
      <c r="G211" s="21"/>
      <c r="H211" s="21"/>
      <c r="I211" s="21"/>
      <c r="J211" s="21"/>
      <c r="K211" s="77"/>
      <c r="L211" s="77"/>
      <c r="M211" s="77"/>
      <c r="N211" s="24"/>
      <c r="O211" s="24"/>
      <c r="P211" s="24"/>
      <c r="Q211" s="24"/>
    </row>
    <row r="212" spans="2:17" s="20" customFormat="1" ht="12.75" customHeight="1">
      <c r="B212" s="63" t="s">
        <v>234</v>
      </c>
      <c r="C212" s="64">
        <v>33</v>
      </c>
      <c r="D212" s="64">
        <v>2</v>
      </c>
      <c r="E212" s="64">
        <v>15</v>
      </c>
      <c r="F212" s="64">
        <v>24</v>
      </c>
      <c r="G212" s="64">
        <v>18</v>
      </c>
      <c r="H212" s="64">
        <v>44</v>
      </c>
      <c r="I212" s="64">
        <v>54</v>
      </c>
      <c r="J212" s="64">
        <v>47</v>
      </c>
      <c r="K212" s="64">
        <v>45</v>
      </c>
      <c r="L212" s="64">
        <v>64</v>
      </c>
      <c r="M212" s="64">
        <v>24</v>
      </c>
      <c r="N212" s="64">
        <v>38</v>
      </c>
      <c r="O212" s="64">
        <v>35</v>
      </c>
      <c r="P212" s="64">
        <v>21</v>
      </c>
      <c r="Q212" s="65">
        <v>24</v>
      </c>
    </row>
    <row r="213" spans="2:17" s="20" customFormat="1" ht="12.75" customHeight="1">
      <c r="B213" s="63" t="s">
        <v>235</v>
      </c>
      <c r="C213" s="64">
        <v>143</v>
      </c>
      <c r="D213" s="64">
        <v>126</v>
      </c>
      <c r="E213" s="64">
        <v>168</v>
      </c>
      <c r="F213" s="64">
        <v>184</v>
      </c>
      <c r="G213" s="64">
        <v>186</v>
      </c>
      <c r="H213" s="64">
        <v>140</v>
      </c>
      <c r="I213" s="64">
        <v>128</v>
      </c>
      <c r="J213" s="64">
        <v>154</v>
      </c>
      <c r="K213" s="64">
        <v>171</v>
      </c>
      <c r="L213" s="66">
        <v>178</v>
      </c>
      <c r="M213" s="66">
        <v>173</v>
      </c>
      <c r="N213" s="66">
        <v>159</v>
      </c>
      <c r="O213" s="66">
        <v>164</v>
      </c>
      <c r="P213" s="66">
        <v>162</v>
      </c>
      <c r="Q213" s="67">
        <v>113</v>
      </c>
    </row>
    <row r="214" spans="2:17" s="20" customFormat="1" ht="12.75" customHeight="1">
      <c r="B214" s="63" t="s">
        <v>139</v>
      </c>
      <c r="C214" s="64">
        <v>39</v>
      </c>
      <c r="D214" s="64">
        <v>49</v>
      </c>
      <c r="E214" s="64">
        <v>46</v>
      </c>
      <c r="F214" s="64">
        <v>43</v>
      </c>
      <c r="G214" s="64">
        <v>38</v>
      </c>
      <c r="H214" s="64">
        <v>75</v>
      </c>
      <c r="I214" s="64">
        <v>63</v>
      </c>
      <c r="J214" s="64">
        <v>80</v>
      </c>
      <c r="K214" s="64">
        <v>94</v>
      </c>
      <c r="L214" s="66">
        <v>62</v>
      </c>
      <c r="M214" s="66">
        <v>51</v>
      </c>
      <c r="N214" s="66">
        <v>46</v>
      </c>
      <c r="O214" s="66">
        <v>62</v>
      </c>
      <c r="P214" s="66">
        <v>36</v>
      </c>
      <c r="Q214" s="67">
        <v>55</v>
      </c>
    </row>
    <row r="215" spans="2:17" s="20" customFormat="1" ht="12.75" customHeight="1">
      <c r="B215" s="63" t="s">
        <v>274</v>
      </c>
      <c r="C215" s="64">
        <v>45</v>
      </c>
      <c r="D215" s="64">
        <v>61</v>
      </c>
      <c r="E215" s="64">
        <v>73</v>
      </c>
      <c r="F215" s="64">
        <v>87</v>
      </c>
      <c r="G215" s="64">
        <v>104</v>
      </c>
      <c r="H215" s="64">
        <v>79</v>
      </c>
      <c r="I215" s="64">
        <v>80</v>
      </c>
      <c r="J215" s="64">
        <v>108</v>
      </c>
      <c r="K215" s="64">
        <v>127</v>
      </c>
      <c r="L215" s="66">
        <v>80</v>
      </c>
      <c r="M215" s="66">
        <v>88</v>
      </c>
      <c r="N215" s="66">
        <v>88</v>
      </c>
      <c r="O215" s="66">
        <v>49</v>
      </c>
      <c r="P215" s="66">
        <v>64</v>
      </c>
      <c r="Q215" s="67">
        <v>59</v>
      </c>
    </row>
    <row r="216" spans="2:17" s="20" customFormat="1" ht="12.75" customHeight="1">
      <c r="B216" s="63" t="s">
        <v>237</v>
      </c>
      <c r="C216" s="64">
        <v>85</v>
      </c>
      <c r="D216" s="64">
        <v>94</v>
      </c>
      <c r="E216" s="64">
        <v>95</v>
      </c>
      <c r="F216" s="64">
        <v>89</v>
      </c>
      <c r="G216" s="64">
        <v>90</v>
      </c>
      <c r="H216" s="64">
        <v>89</v>
      </c>
      <c r="I216" s="64">
        <v>110</v>
      </c>
      <c r="J216" s="64">
        <v>125</v>
      </c>
      <c r="K216" s="64">
        <v>154</v>
      </c>
      <c r="L216" s="66">
        <v>131</v>
      </c>
      <c r="M216" s="66">
        <v>143</v>
      </c>
      <c r="N216" s="66">
        <v>150</v>
      </c>
      <c r="O216" s="66">
        <v>134</v>
      </c>
      <c r="P216" s="66">
        <v>130</v>
      </c>
      <c r="Q216" s="67">
        <v>141</v>
      </c>
    </row>
    <row r="217" spans="2:17" s="20" customFormat="1" ht="12.75" customHeight="1">
      <c r="B217" s="63" t="s">
        <v>275</v>
      </c>
      <c r="C217" s="64"/>
      <c r="D217" s="64"/>
      <c r="E217" s="64"/>
      <c r="F217" s="64"/>
      <c r="G217" s="64"/>
      <c r="H217" s="64"/>
      <c r="I217" s="64"/>
      <c r="J217" s="64"/>
      <c r="K217" s="64"/>
      <c r="L217" s="64">
        <v>114</v>
      </c>
      <c r="M217" s="64">
        <v>158</v>
      </c>
      <c r="N217" s="64">
        <v>224</v>
      </c>
      <c r="O217" s="64">
        <v>248</v>
      </c>
      <c r="P217" s="64">
        <v>265</v>
      </c>
      <c r="Q217" s="65">
        <v>235</v>
      </c>
    </row>
    <row r="218" spans="2:17" s="20" customFormat="1" ht="12.75" customHeight="1">
      <c r="B218" s="63" t="s">
        <v>276</v>
      </c>
      <c r="C218" s="64">
        <v>222</v>
      </c>
      <c r="D218" s="64">
        <v>314</v>
      </c>
      <c r="E218" s="64">
        <v>305</v>
      </c>
      <c r="F218" s="64">
        <v>341</v>
      </c>
      <c r="G218" s="64">
        <v>358</v>
      </c>
      <c r="H218" s="64">
        <v>485</v>
      </c>
      <c r="I218" s="64">
        <v>477</v>
      </c>
      <c r="J218" s="64">
        <v>610</v>
      </c>
      <c r="K218" s="64">
        <v>600</v>
      </c>
      <c r="L218" s="66">
        <v>410</v>
      </c>
      <c r="M218" s="66">
        <v>392</v>
      </c>
      <c r="N218" s="66">
        <v>291</v>
      </c>
      <c r="O218" s="64">
        <v>319</v>
      </c>
      <c r="P218" s="64">
        <v>304</v>
      </c>
      <c r="Q218" s="65">
        <v>167</v>
      </c>
    </row>
    <row r="219" spans="2:17" s="20" customFormat="1" ht="12.75" customHeight="1">
      <c r="B219" s="73" t="s">
        <v>272</v>
      </c>
      <c r="C219" s="74">
        <v>30</v>
      </c>
      <c r="D219" s="74">
        <v>29</v>
      </c>
      <c r="E219" s="74">
        <v>0</v>
      </c>
      <c r="F219" s="74">
        <v>0</v>
      </c>
      <c r="G219" s="74">
        <v>0</v>
      </c>
      <c r="H219" s="74">
        <v>0</v>
      </c>
      <c r="I219" s="74">
        <v>0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  <c r="O219" s="80">
        <v>8</v>
      </c>
      <c r="P219" s="80">
        <v>28</v>
      </c>
      <c r="Q219" s="81">
        <v>0</v>
      </c>
    </row>
    <row r="220" spans="2:17" s="20" customFormat="1" ht="12.75" customHeight="1">
      <c r="B220" s="21"/>
      <c r="C220" s="76"/>
      <c r="D220" s="76"/>
      <c r="E220" s="76"/>
      <c r="F220" s="76"/>
      <c r="G220" s="21"/>
      <c r="H220" s="21"/>
      <c r="I220" s="21"/>
      <c r="J220" s="21"/>
      <c r="K220" s="77"/>
      <c r="L220" s="77"/>
      <c r="M220" s="77"/>
      <c r="N220" s="24"/>
      <c r="O220" s="24"/>
      <c r="P220" s="24"/>
      <c r="Q220" s="24"/>
    </row>
    <row r="221" spans="2:17" s="20" customFormat="1" ht="12.75" customHeight="1">
      <c r="B221" s="78" t="s">
        <v>70</v>
      </c>
      <c r="C221" s="79">
        <f>SUM(C212:C219)</f>
        <v>597</v>
      </c>
      <c r="D221" s="79">
        <f t="shared" ref="D221:O221" si="14">SUM(D212:D219)</f>
        <v>675</v>
      </c>
      <c r="E221" s="79">
        <f t="shared" si="14"/>
        <v>702</v>
      </c>
      <c r="F221" s="79">
        <f t="shared" si="14"/>
        <v>768</v>
      </c>
      <c r="G221" s="79">
        <f t="shared" si="14"/>
        <v>794</v>
      </c>
      <c r="H221" s="79">
        <f t="shared" si="14"/>
        <v>912</v>
      </c>
      <c r="I221" s="79">
        <f t="shared" si="14"/>
        <v>912</v>
      </c>
      <c r="J221" s="79">
        <f t="shared" si="14"/>
        <v>1124</v>
      </c>
      <c r="K221" s="79">
        <f t="shared" si="14"/>
        <v>1191</v>
      </c>
      <c r="L221" s="79">
        <f t="shared" si="14"/>
        <v>1039</v>
      </c>
      <c r="M221" s="79">
        <f t="shared" si="14"/>
        <v>1029</v>
      </c>
      <c r="N221" s="79">
        <f t="shared" si="14"/>
        <v>996</v>
      </c>
      <c r="O221" s="79">
        <f t="shared" si="14"/>
        <v>1019</v>
      </c>
      <c r="P221" s="79">
        <f>SUM(P212:P219)</f>
        <v>1010</v>
      </c>
      <c r="Q221" s="79">
        <f>SUM(Q212:Q219)</f>
        <v>794</v>
      </c>
    </row>
    <row r="222" spans="2:17" s="20" customFormat="1" ht="12.75" customHeight="1">
      <c r="B222" s="21"/>
      <c r="C222" s="76"/>
      <c r="D222" s="76"/>
      <c r="E222" s="76"/>
      <c r="F222" s="76"/>
      <c r="G222" s="21"/>
      <c r="H222" s="21"/>
      <c r="I222" s="21"/>
      <c r="J222" s="21"/>
      <c r="K222" s="77"/>
      <c r="L222" s="77"/>
      <c r="M222" s="77"/>
      <c r="N222" s="24"/>
      <c r="O222" s="24"/>
      <c r="P222" s="24"/>
      <c r="Q222" s="24"/>
    </row>
    <row r="223" spans="2:17" s="20" customFormat="1" ht="12.75" customHeight="1">
      <c r="B223" s="82" t="s">
        <v>277</v>
      </c>
      <c r="C223" s="83">
        <f t="shared" ref="C223:Q223" si="15">SUM(C221+C210+C206)</f>
        <v>5462</v>
      </c>
      <c r="D223" s="83">
        <f t="shared" si="15"/>
        <v>5845</v>
      </c>
      <c r="E223" s="83">
        <f t="shared" si="15"/>
        <v>6137</v>
      </c>
      <c r="F223" s="83">
        <f t="shared" si="15"/>
        <v>6653</v>
      </c>
      <c r="G223" s="83">
        <f t="shared" si="15"/>
        <v>7170</v>
      </c>
      <c r="H223" s="83">
        <f t="shared" si="15"/>
        <v>7135</v>
      </c>
      <c r="I223" s="83">
        <f t="shared" si="15"/>
        <v>7657</v>
      </c>
      <c r="J223" s="83">
        <f t="shared" si="15"/>
        <v>8369</v>
      </c>
      <c r="K223" s="83">
        <f t="shared" si="15"/>
        <v>7875</v>
      </c>
      <c r="L223" s="83">
        <f t="shared" si="15"/>
        <v>7353</v>
      </c>
      <c r="M223" s="83">
        <f t="shared" si="15"/>
        <v>7008</v>
      </c>
      <c r="N223" s="83">
        <f t="shared" si="15"/>
        <v>6822</v>
      </c>
      <c r="O223" s="83">
        <f t="shared" si="15"/>
        <v>7067</v>
      </c>
      <c r="P223" s="83">
        <f t="shared" si="15"/>
        <v>7313</v>
      </c>
      <c r="Q223" s="83">
        <f t="shared" si="15"/>
        <v>7114</v>
      </c>
    </row>
    <row r="224" spans="2:17" s="20" customFormat="1" ht="12.75" customHeight="1">
      <c r="B224" s="21"/>
      <c r="C224" s="76"/>
      <c r="D224" s="76"/>
      <c r="E224" s="76"/>
      <c r="F224" s="76"/>
      <c r="G224" s="21"/>
      <c r="H224" s="21"/>
      <c r="I224" s="21"/>
      <c r="J224" s="21"/>
      <c r="K224" s="77"/>
      <c r="L224" s="77"/>
      <c r="M224" s="77"/>
      <c r="N224" s="24"/>
      <c r="O224" s="24"/>
      <c r="P224" s="24"/>
      <c r="Q224" s="24"/>
    </row>
    <row r="225" spans="2:18" s="20" customFormat="1" ht="12.75" customHeight="1">
      <c r="B225" s="244" t="s">
        <v>278</v>
      </c>
      <c r="C225" s="244"/>
      <c r="D225" s="244"/>
      <c r="E225" s="244"/>
      <c r="F225" s="244"/>
      <c r="G225" s="244"/>
      <c r="H225" s="244"/>
      <c r="I225" s="244"/>
      <c r="J225" s="244"/>
      <c r="K225" s="244"/>
      <c r="L225" s="244"/>
      <c r="M225" s="244"/>
      <c r="N225" s="244"/>
      <c r="O225" s="244"/>
      <c r="P225" s="244"/>
      <c r="Q225" s="244"/>
    </row>
    <row r="226" spans="2:18" s="21" customFormat="1" ht="18.75" customHeight="1">
      <c r="D226" s="84"/>
      <c r="E226" s="84"/>
      <c r="F226" s="84"/>
      <c r="G226" s="52"/>
      <c r="H226" s="85"/>
      <c r="I226" s="86"/>
      <c r="J226" s="52"/>
      <c r="K226" s="52"/>
      <c r="L226" s="52"/>
      <c r="M226" s="52"/>
      <c r="N226" s="52"/>
      <c r="O226" s="52"/>
      <c r="P226" s="52"/>
      <c r="Q226" s="52"/>
      <c r="R226" s="52"/>
    </row>
    <row r="227" spans="2:18" s="21" customFormat="1" ht="18.75" customHeight="1">
      <c r="D227" s="84"/>
      <c r="E227" s="84"/>
      <c r="F227" s="84"/>
      <c r="G227" s="52"/>
      <c r="H227" s="85"/>
      <c r="I227" s="86"/>
      <c r="J227" s="52"/>
      <c r="K227" s="52"/>
      <c r="L227" s="52"/>
      <c r="M227" s="52"/>
      <c r="N227" s="52"/>
      <c r="O227" s="52"/>
      <c r="P227" s="52"/>
      <c r="Q227" s="52"/>
      <c r="R227" s="52"/>
    </row>
    <row r="228" spans="2:18" s="21" customFormat="1" ht="18.75" customHeight="1">
      <c r="D228" s="84"/>
      <c r="E228" s="84"/>
      <c r="F228" s="84"/>
      <c r="G228" s="52"/>
      <c r="H228" s="85"/>
      <c r="I228" s="86"/>
      <c r="J228" s="52"/>
      <c r="K228" s="52"/>
      <c r="L228" s="52"/>
      <c r="M228" s="52"/>
      <c r="N228" s="52"/>
      <c r="O228" s="52"/>
      <c r="P228" s="52"/>
      <c r="Q228" s="52"/>
      <c r="R228" s="52"/>
    </row>
    <row r="229" spans="2:18" s="21" customFormat="1" ht="18.75" customHeight="1">
      <c r="D229" s="84"/>
      <c r="E229" s="84"/>
      <c r="F229" s="84"/>
      <c r="G229" s="52"/>
      <c r="H229" s="85"/>
      <c r="I229" s="86"/>
      <c r="J229" s="52"/>
      <c r="K229" s="52"/>
      <c r="L229" s="52"/>
      <c r="M229" s="52"/>
      <c r="N229" s="52"/>
      <c r="O229" s="52"/>
      <c r="P229" s="52"/>
      <c r="Q229" s="52"/>
      <c r="R229" s="52"/>
    </row>
    <row r="230" spans="2:18" s="21" customFormat="1" ht="18.75" customHeight="1">
      <c r="D230" s="84"/>
      <c r="E230" s="84"/>
      <c r="F230" s="84"/>
      <c r="G230" s="52"/>
      <c r="H230" s="85"/>
      <c r="I230" s="86"/>
      <c r="J230" s="52"/>
      <c r="K230" s="52"/>
      <c r="L230" s="52"/>
      <c r="M230" s="52"/>
      <c r="N230" s="52"/>
      <c r="O230" s="52"/>
      <c r="P230" s="52"/>
      <c r="Q230" s="52"/>
      <c r="R230" s="52"/>
    </row>
    <row r="231" spans="2:18" s="21" customFormat="1" ht="18.75" customHeight="1">
      <c r="D231" s="84"/>
      <c r="E231" s="84"/>
      <c r="F231" s="84"/>
      <c r="G231" s="52"/>
      <c r="H231" s="85"/>
      <c r="I231" s="86"/>
      <c r="J231" s="52"/>
      <c r="K231" s="52"/>
      <c r="L231" s="52"/>
      <c r="M231" s="52"/>
      <c r="N231" s="52"/>
      <c r="O231" s="52"/>
      <c r="P231" s="52"/>
      <c r="Q231" s="52"/>
      <c r="R231" s="52"/>
    </row>
    <row r="232" spans="2:18" s="21" customFormat="1" ht="18.75" customHeight="1">
      <c r="D232" s="84"/>
      <c r="E232" s="84"/>
      <c r="F232" s="84"/>
      <c r="G232" s="52"/>
      <c r="H232" s="85"/>
      <c r="I232" s="86"/>
      <c r="J232" s="52"/>
      <c r="K232" s="52"/>
      <c r="L232" s="52"/>
      <c r="M232" s="52"/>
      <c r="N232" s="52"/>
      <c r="O232" s="52"/>
      <c r="P232" s="52"/>
      <c r="Q232" s="52"/>
      <c r="R232" s="52"/>
    </row>
    <row r="233" spans="2:18" s="21" customFormat="1" ht="18.75" customHeight="1">
      <c r="D233" s="84"/>
      <c r="E233" s="84"/>
      <c r="F233" s="84"/>
      <c r="G233" s="52"/>
      <c r="H233" s="85"/>
      <c r="I233" s="86"/>
      <c r="J233" s="52"/>
      <c r="K233" s="52"/>
      <c r="L233" s="52"/>
      <c r="M233" s="52"/>
      <c r="N233" s="52"/>
      <c r="O233" s="52"/>
      <c r="P233" s="52"/>
      <c r="Q233" s="52"/>
      <c r="R233" s="52"/>
    </row>
  </sheetData>
  <mergeCells count="9">
    <mergeCell ref="A1:R1"/>
    <mergeCell ref="A44:Q44"/>
    <mergeCell ref="A45:Q45"/>
    <mergeCell ref="A64:Q64"/>
    <mergeCell ref="B225:Q225"/>
    <mergeCell ref="A65:Q65"/>
    <mergeCell ref="B84:P84"/>
    <mergeCell ref="B127:P127"/>
    <mergeCell ref="B170:P170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ECFor Ingénierie</dc:creator>
  <cp:keywords/>
  <dc:description/>
  <cp:lastModifiedBy>Utilisateur invité</cp:lastModifiedBy>
  <cp:revision>1</cp:revision>
  <dcterms:created xsi:type="dcterms:W3CDTF">2001-02-09T16:05:42Z</dcterms:created>
  <dcterms:modified xsi:type="dcterms:W3CDTF">2024-10-03T11:12:43Z</dcterms:modified>
  <cp:category/>
  <cp:contentStatus/>
</cp:coreProperties>
</file>