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195" documentId="8_{E4E955A4-42C9-4CCF-987C-CBB5C5D3857E}" xr6:coauthVersionLast="47" xr6:coauthVersionMax="47" xr10:uidLastSave="{736095E9-C1C8-4B05-953F-0B1C7B84FB4F}"/>
  <bookViews>
    <workbookView xWindow="5865" yWindow="285" windowWidth="18000" windowHeight="9270" tabRatio="687" activeTab="2" xr2:uid="{00000000-000D-0000-FFFF-FFFF00000000}"/>
  </bookViews>
  <sheets>
    <sheet name="Licencies FFSU" sheetId="21" r:id="rId1"/>
    <sheet name="participants" sheetId="11" r:id="rId2"/>
    <sheet name="participation" sheetId="19" r:id="rId3"/>
    <sheet name="NATIONAL ESTIVAL" sheetId="7" r:id="rId4"/>
    <sheet name="NATIONAL INDOOR" sheetId="13" r:id="rId5"/>
    <sheet name="RAA ESTIVAL" sheetId="4" r:id="rId6"/>
    <sheet name="RAA INDOOR" sheetId="12" r:id="rId7"/>
    <sheet name="RAA TRAIL" sheetId="24" r:id="rId8"/>
    <sheet name="ACAD TRAIL" sheetId="25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9" i="12" l="1"/>
  <c r="K249" i="12"/>
  <c r="L248" i="12"/>
  <c r="K248" i="12"/>
  <c r="L247" i="12"/>
  <c r="K247" i="12"/>
  <c r="L246" i="12"/>
  <c r="K246" i="12"/>
  <c r="L244" i="12"/>
  <c r="K244" i="12"/>
  <c r="L243" i="12"/>
  <c r="K243" i="12"/>
  <c r="L242" i="12"/>
  <c r="K242" i="12"/>
  <c r="L241" i="12"/>
  <c r="K241" i="12"/>
  <c r="L239" i="12"/>
  <c r="K239" i="12"/>
  <c r="L238" i="12"/>
  <c r="K238" i="12"/>
  <c r="L237" i="12"/>
  <c r="K237" i="12"/>
  <c r="L236" i="12"/>
  <c r="K236" i="12"/>
  <c r="L235" i="12"/>
  <c r="K235" i="12"/>
  <c r="L234" i="12"/>
  <c r="K234" i="12"/>
  <c r="L233" i="12"/>
  <c r="K233" i="12"/>
  <c r="L232" i="12"/>
  <c r="K232" i="12"/>
  <c r="L231" i="12"/>
  <c r="K231" i="12"/>
  <c r="L230" i="12"/>
  <c r="K230" i="12"/>
  <c r="L229" i="12"/>
  <c r="K229" i="12"/>
  <c r="L228" i="12"/>
  <c r="K228" i="12"/>
  <c r="L227" i="12"/>
  <c r="K227" i="12"/>
  <c r="L226" i="12"/>
  <c r="K226" i="12"/>
  <c r="E211" i="12"/>
  <c r="K211" i="12"/>
  <c r="L211" i="12"/>
  <c r="E212" i="12"/>
  <c r="K212" i="12"/>
  <c r="L212" i="12"/>
  <c r="E213" i="12"/>
  <c r="K213" i="12"/>
  <c r="L213" i="12"/>
  <c r="E214" i="12"/>
  <c r="K214" i="12"/>
  <c r="L214" i="12"/>
  <c r="E222" i="12"/>
  <c r="K222" i="12"/>
  <c r="L222" i="12"/>
  <c r="E223" i="12"/>
  <c r="K223" i="12"/>
  <c r="L223" i="12"/>
  <c r="E224" i="12"/>
  <c r="K224" i="12"/>
  <c r="L224" i="12"/>
  <c r="E225" i="12"/>
  <c r="K225" i="12"/>
  <c r="L225" i="12"/>
  <c r="E215" i="12"/>
  <c r="K215" i="12"/>
  <c r="L215" i="12"/>
  <c r="E216" i="12"/>
  <c r="K216" i="12"/>
  <c r="L216" i="12"/>
  <c r="E217" i="12"/>
  <c r="K217" i="12"/>
  <c r="L217" i="12"/>
  <c r="E218" i="12"/>
  <c r="K218" i="12"/>
  <c r="L218" i="12"/>
  <c r="E219" i="12"/>
  <c r="K219" i="12"/>
  <c r="L219" i="12"/>
  <c r="E220" i="12"/>
  <c r="K220" i="12"/>
  <c r="L220" i="12"/>
  <c r="K221" i="12"/>
  <c r="L221" i="12"/>
  <c r="L210" i="12"/>
  <c r="K210" i="12"/>
  <c r="L209" i="12"/>
  <c r="K209" i="12"/>
  <c r="L208" i="12"/>
  <c r="K208" i="12"/>
  <c r="L207" i="12"/>
  <c r="K207" i="12"/>
  <c r="L206" i="12"/>
  <c r="K206" i="12"/>
  <c r="L205" i="12"/>
  <c r="K205" i="12"/>
  <c r="L204" i="12"/>
  <c r="K204" i="12"/>
  <c r="L203" i="12"/>
  <c r="K203" i="12"/>
  <c r="L202" i="12"/>
  <c r="K202" i="12"/>
  <c r="L201" i="12"/>
  <c r="K201" i="12"/>
  <c r="L200" i="12"/>
  <c r="K200" i="12"/>
  <c r="L199" i="12"/>
  <c r="K199" i="12"/>
  <c r="L198" i="12"/>
  <c r="K198" i="12"/>
  <c r="E198" i="12"/>
  <c r="L197" i="12"/>
  <c r="K197" i="12"/>
  <c r="E197" i="12"/>
  <c r="L196" i="12"/>
  <c r="K196" i="12"/>
  <c r="E196" i="12"/>
  <c r="E194" i="12"/>
  <c r="K194" i="12"/>
  <c r="L194" i="12"/>
  <c r="K195" i="12"/>
  <c r="L195" i="12"/>
  <c r="E191" i="12"/>
  <c r="K191" i="12"/>
  <c r="L191" i="12"/>
  <c r="E192" i="12"/>
  <c r="K192" i="12"/>
  <c r="L192" i="12"/>
  <c r="K193" i="12"/>
  <c r="L193" i="12"/>
  <c r="K181" i="12"/>
  <c r="L181" i="12"/>
  <c r="E182" i="12"/>
  <c r="K182" i="12"/>
  <c r="L182" i="12"/>
  <c r="E183" i="12"/>
  <c r="K183" i="12"/>
  <c r="L183" i="12"/>
  <c r="E184" i="12"/>
  <c r="K184" i="12"/>
  <c r="L184" i="12"/>
  <c r="E185" i="12"/>
  <c r="K185" i="12"/>
  <c r="L185" i="12"/>
  <c r="E186" i="12"/>
  <c r="K186" i="12"/>
  <c r="L186" i="12"/>
  <c r="E187" i="12"/>
  <c r="K187" i="12"/>
  <c r="L187" i="12"/>
  <c r="E188" i="12"/>
  <c r="K188" i="12"/>
  <c r="L188" i="12"/>
  <c r="E189" i="12"/>
  <c r="K189" i="12"/>
  <c r="L189" i="12"/>
  <c r="K190" i="12"/>
  <c r="L190" i="12"/>
  <c r="K174" i="12"/>
  <c r="L174" i="12"/>
  <c r="K175" i="12"/>
  <c r="L175" i="12"/>
  <c r="K176" i="12"/>
  <c r="L176" i="12"/>
  <c r="K177" i="12"/>
  <c r="L177" i="12"/>
  <c r="K178" i="12"/>
  <c r="L178" i="12"/>
  <c r="K179" i="12"/>
  <c r="L179" i="12"/>
  <c r="K180" i="12"/>
  <c r="L180" i="12"/>
  <c r="K168" i="12"/>
  <c r="L168" i="12"/>
  <c r="K169" i="12"/>
  <c r="L169" i="12"/>
  <c r="K170" i="12"/>
  <c r="L170" i="12"/>
  <c r="K171" i="12"/>
  <c r="L171" i="12"/>
  <c r="E172" i="12"/>
  <c r="K172" i="12"/>
  <c r="L172" i="12"/>
  <c r="E173" i="12"/>
  <c r="K173" i="12"/>
  <c r="L173" i="12"/>
  <c r="K146" i="12"/>
  <c r="L146" i="12"/>
  <c r="K147" i="12"/>
  <c r="L147" i="12"/>
  <c r="K148" i="12"/>
  <c r="L148" i="12"/>
  <c r="K149" i="12"/>
  <c r="L149" i="12"/>
  <c r="K150" i="12"/>
  <c r="L150" i="12"/>
  <c r="K151" i="12"/>
  <c r="L151" i="12"/>
  <c r="K152" i="12"/>
  <c r="L152" i="12"/>
  <c r="K153" i="12"/>
  <c r="L153" i="12"/>
  <c r="K154" i="12"/>
  <c r="L154" i="12"/>
  <c r="K155" i="12"/>
  <c r="L155" i="12"/>
  <c r="K156" i="12"/>
  <c r="L156" i="12"/>
  <c r="K157" i="12"/>
  <c r="L157" i="12"/>
  <c r="K158" i="12"/>
  <c r="L158" i="12"/>
  <c r="K159" i="12"/>
  <c r="L159" i="12"/>
  <c r="K160" i="12"/>
  <c r="L160" i="12"/>
  <c r="K161" i="12"/>
  <c r="L161" i="12"/>
  <c r="K162" i="12"/>
  <c r="L162" i="12"/>
  <c r="K163" i="12"/>
  <c r="L163" i="12"/>
  <c r="K164" i="12"/>
  <c r="L164" i="12"/>
  <c r="K165" i="12"/>
  <c r="L165" i="12"/>
  <c r="E166" i="12"/>
  <c r="K166" i="12"/>
  <c r="L166" i="12"/>
  <c r="K167" i="12"/>
  <c r="L167" i="12"/>
  <c r="K121" i="12"/>
  <c r="L121" i="12"/>
  <c r="K122" i="12"/>
  <c r="L122" i="12"/>
  <c r="K123" i="12"/>
  <c r="L123" i="12"/>
  <c r="K124" i="12"/>
  <c r="L124" i="12"/>
  <c r="K125" i="12"/>
  <c r="L125" i="12"/>
  <c r="K126" i="12"/>
  <c r="L126" i="12"/>
  <c r="K127" i="12"/>
  <c r="L127" i="12"/>
  <c r="K128" i="12"/>
  <c r="L128" i="12"/>
  <c r="K129" i="12"/>
  <c r="L129" i="12"/>
  <c r="K130" i="12"/>
  <c r="L130" i="12"/>
  <c r="K131" i="12"/>
  <c r="L131" i="12"/>
  <c r="K132" i="12"/>
  <c r="L132" i="12"/>
  <c r="K133" i="12"/>
  <c r="L133" i="12"/>
  <c r="K134" i="12"/>
  <c r="L134" i="12"/>
  <c r="K135" i="12"/>
  <c r="L135" i="12"/>
  <c r="K136" i="12"/>
  <c r="L136" i="12"/>
  <c r="K137" i="12"/>
  <c r="L137" i="12"/>
  <c r="K138" i="12"/>
  <c r="L138" i="12"/>
  <c r="K139" i="12"/>
  <c r="L139" i="12"/>
  <c r="K140" i="12"/>
  <c r="L140" i="12"/>
  <c r="K141" i="12"/>
  <c r="L141" i="12"/>
  <c r="K142" i="12"/>
  <c r="L142" i="12"/>
  <c r="K143" i="12"/>
  <c r="L143" i="12"/>
  <c r="K144" i="12"/>
  <c r="L144" i="12"/>
  <c r="K145" i="12"/>
  <c r="L145" i="12"/>
  <c r="L103" i="12"/>
  <c r="K103" i="12"/>
  <c r="L102" i="12"/>
  <c r="K102" i="12"/>
  <c r="E102" i="12"/>
  <c r="L101" i="12"/>
  <c r="K101" i="12"/>
  <c r="E101" i="12"/>
  <c r="L100" i="12"/>
  <c r="K100" i="12"/>
  <c r="E100" i="12"/>
  <c r="L99" i="12"/>
  <c r="K99" i="12"/>
  <c r="E99" i="12"/>
  <c r="L119" i="12"/>
  <c r="E119" i="12"/>
  <c r="L118" i="12"/>
  <c r="E118" i="12"/>
  <c r="L117" i="12"/>
  <c r="E117" i="12"/>
  <c r="L116" i="12"/>
  <c r="E116" i="12"/>
  <c r="L115" i="12"/>
  <c r="E115" i="12"/>
  <c r="L114" i="12"/>
  <c r="E114" i="12"/>
  <c r="L113" i="12"/>
  <c r="E113" i="12"/>
  <c r="L112" i="12"/>
  <c r="E112" i="12"/>
  <c r="L120" i="12"/>
  <c r="K120" i="12"/>
  <c r="E120" i="12"/>
  <c r="L111" i="12"/>
  <c r="K111" i="12"/>
  <c r="L110" i="12"/>
  <c r="K110" i="12"/>
  <c r="L109" i="12"/>
  <c r="K109" i="12"/>
  <c r="L108" i="12"/>
  <c r="K108" i="12"/>
  <c r="L107" i="12"/>
  <c r="K107" i="12"/>
  <c r="L106" i="12"/>
  <c r="K106" i="12"/>
  <c r="L105" i="12"/>
  <c r="K105" i="12"/>
  <c r="L104" i="12"/>
  <c r="K104" i="12"/>
  <c r="E104" i="12"/>
  <c r="L98" i="12"/>
  <c r="K98" i="12"/>
  <c r="L97" i="12"/>
  <c r="K97" i="12"/>
  <c r="L96" i="12"/>
  <c r="K96" i="12"/>
  <c r="E96" i="12"/>
  <c r="L95" i="12"/>
  <c r="K95" i="12"/>
  <c r="E95" i="12"/>
  <c r="L94" i="12"/>
  <c r="K94" i="12"/>
  <c r="L93" i="12"/>
  <c r="K93" i="12"/>
  <c r="E93" i="12"/>
  <c r="L92" i="12"/>
  <c r="K92" i="12"/>
  <c r="E92" i="12"/>
  <c r="L91" i="12"/>
  <c r="K91" i="12"/>
  <c r="L90" i="12"/>
  <c r="K90" i="12"/>
  <c r="L89" i="12"/>
  <c r="K89" i="12"/>
  <c r="L88" i="12"/>
  <c r="K88" i="12"/>
  <c r="L87" i="12"/>
  <c r="K87" i="12"/>
  <c r="L86" i="12"/>
  <c r="K86" i="12"/>
  <c r="L85" i="12"/>
  <c r="K85" i="12"/>
  <c r="L84" i="12"/>
  <c r="K84" i="12"/>
  <c r="E84" i="12"/>
  <c r="L83" i="12"/>
  <c r="K83" i="12"/>
  <c r="E83" i="12"/>
  <c r="L82" i="12"/>
  <c r="K82" i="12"/>
  <c r="L81" i="12"/>
  <c r="K81" i="12"/>
  <c r="L80" i="12"/>
  <c r="K80" i="12"/>
  <c r="L79" i="12"/>
  <c r="K79" i="12"/>
  <c r="L78" i="12"/>
  <c r="K78" i="12"/>
  <c r="L77" i="12"/>
  <c r="K77" i="12"/>
  <c r="L76" i="12"/>
  <c r="K76" i="12"/>
  <c r="L75" i="12"/>
  <c r="K75" i="12"/>
  <c r="L74" i="12"/>
  <c r="K74" i="12"/>
  <c r="L73" i="12"/>
  <c r="K73" i="12"/>
  <c r="L72" i="12"/>
  <c r="K72" i="12"/>
  <c r="L71" i="12"/>
  <c r="K71" i="12"/>
  <c r="L70" i="12"/>
  <c r="K70" i="12"/>
  <c r="L69" i="12"/>
  <c r="K69" i="12"/>
  <c r="L68" i="12"/>
  <c r="K68" i="12"/>
  <c r="L67" i="12"/>
  <c r="K67" i="12"/>
  <c r="L66" i="12"/>
  <c r="K66" i="12"/>
  <c r="L65" i="12"/>
  <c r="K65" i="12"/>
  <c r="L64" i="12"/>
  <c r="K64" i="12"/>
  <c r="L63" i="12"/>
  <c r="K63" i="12"/>
  <c r="L62" i="12"/>
  <c r="K62" i="12"/>
  <c r="L61" i="12"/>
  <c r="K61" i="12"/>
  <c r="L60" i="12"/>
  <c r="K60" i="12"/>
  <c r="L59" i="12"/>
  <c r="K59" i="12"/>
  <c r="L55" i="12"/>
  <c r="K55" i="12"/>
  <c r="L58" i="12"/>
  <c r="K58" i="12"/>
  <c r="L57" i="12"/>
  <c r="K57" i="12"/>
  <c r="L54" i="12"/>
  <c r="K54" i="12"/>
  <c r="L56" i="12"/>
  <c r="K56" i="12"/>
  <c r="L53" i="12"/>
  <c r="K53" i="12"/>
  <c r="L52" i="12"/>
  <c r="K52" i="12"/>
  <c r="L51" i="12"/>
  <c r="K51" i="12"/>
  <c r="L50" i="12"/>
  <c r="K50" i="12"/>
  <c r="L49" i="12"/>
  <c r="K49" i="12"/>
  <c r="L48" i="12"/>
  <c r="K48" i="12"/>
  <c r="L47" i="12"/>
  <c r="K47" i="12"/>
  <c r="L46" i="12"/>
  <c r="K46" i="12"/>
  <c r="L45" i="12"/>
  <c r="K45" i="12"/>
  <c r="L44" i="12"/>
  <c r="K44" i="12"/>
  <c r="L43" i="12"/>
  <c r="K43" i="12"/>
  <c r="L42" i="12"/>
  <c r="K42" i="12"/>
  <c r="L41" i="12"/>
  <c r="K41" i="12"/>
  <c r="L40" i="12"/>
  <c r="K40" i="12"/>
  <c r="L39" i="12"/>
  <c r="K39" i="12"/>
  <c r="L38" i="12"/>
  <c r="K38" i="12"/>
  <c r="L37" i="12"/>
  <c r="K37" i="12"/>
  <c r="L36" i="12"/>
  <c r="K36" i="12"/>
  <c r="L35" i="12"/>
  <c r="K35" i="12"/>
  <c r="L34" i="12"/>
  <c r="K34" i="12"/>
  <c r="L33" i="12"/>
  <c r="K33" i="12"/>
  <c r="L32" i="12"/>
  <c r="K32" i="12"/>
  <c r="L31" i="12"/>
  <c r="K31" i="12"/>
  <c r="L30" i="12"/>
  <c r="K30" i="12"/>
  <c r="L29" i="12"/>
  <c r="K29" i="12"/>
  <c r="L28" i="12"/>
  <c r="K28" i="12"/>
  <c r="L27" i="12"/>
  <c r="K27" i="12"/>
  <c r="L26" i="12"/>
  <c r="K26" i="12"/>
  <c r="L25" i="12"/>
  <c r="K25" i="12"/>
  <c r="L24" i="12"/>
  <c r="K24" i="12"/>
  <c r="L23" i="12"/>
  <c r="K23" i="12"/>
  <c r="L22" i="12"/>
  <c r="K22" i="12"/>
  <c r="L21" i="12"/>
  <c r="K21" i="12"/>
  <c r="L20" i="12"/>
  <c r="K20" i="12"/>
  <c r="L19" i="12"/>
  <c r="K19" i="12"/>
  <c r="L18" i="12"/>
  <c r="K18" i="12"/>
  <c r="L17" i="12"/>
  <c r="K17" i="12"/>
  <c r="L16" i="12"/>
  <c r="K16" i="12"/>
  <c r="L15" i="12"/>
  <c r="K15" i="12"/>
  <c r="L14" i="12"/>
  <c r="K14" i="12"/>
  <c r="L13" i="12"/>
  <c r="K13" i="12"/>
  <c r="L12" i="12"/>
  <c r="K12" i="12"/>
  <c r="L11" i="12"/>
  <c r="K11" i="12"/>
  <c r="L10" i="12"/>
  <c r="K10" i="12"/>
  <c r="L9" i="12"/>
  <c r="K9" i="12"/>
  <c r="L8" i="12"/>
  <c r="K8" i="12"/>
  <c r="L7" i="12"/>
  <c r="K7" i="12"/>
  <c r="L6" i="12"/>
  <c r="K6" i="12"/>
  <c r="L5" i="12"/>
  <c r="K5" i="12"/>
  <c r="L4" i="12"/>
  <c r="K4" i="12"/>
  <c r="M119" i="11"/>
  <c r="M120" i="11"/>
  <c r="M121" i="11"/>
  <c r="M122" i="11"/>
  <c r="M123" i="11"/>
  <c r="AA88" i="11"/>
  <c r="AA89" i="11"/>
  <c r="AA90" i="11"/>
  <c r="AA91" i="11"/>
  <c r="AA92" i="11"/>
  <c r="U2" i="11"/>
  <c r="V2" i="11"/>
  <c r="W2" i="11"/>
  <c r="X2" i="11"/>
  <c r="Y2" i="11"/>
  <c r="Z2" i="11"/>
  <c r="T2" i="11"/>
  <c r="G2" i="11"/>
  <c r="H2" i="11"/>
  <c r="I2" i="11"/>
  <c r="J2" i="11"/>
  <c r="K2" i="11"/>
  <c r="L2" i="11"/>
  <c r="F2" i="11"/>
  <c r="M116" i="11"/>
  <c r="M117" i="11"/>
  <c r="M118" i="11"/>
  <c r="AA93" i="11"/>
  <c r="AA94" i="11"/>
  <c r="AA95" i="11"/>
  <c r="AA96" i="11"/>
  <c r="AA97" i="11"/>
  <c r="AA98" i="11"/>
  <c r="AA99" i="11"/>
  <c r="AA100" i="11"/>
  <c r="AA101" i="11"/>
  <c r="AA102" i="11"/>
  <c r="AA103" i="11"/>
  <c r="AA104" i="11"/>
  <c r="AA105" i="11"/>
  <c r="AA106" i="11"/>
  <c r="AA107" i="11"/>
  <c r="AA108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AA85" i="11"/>
  <c r="AA86" i="11"/>
  <c r="AA87" i="11"/>
  <c r="M84" i="11"/>
  <c r="M4" i="11" l="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3" i="11"/>
  <c r="AA67" i="11"/>
  <c r="AA68" i="11"/>
  <c r="AA19" i="11"/>
  <c r="AA69" i="11"/>
  <c r="AA20" i="11"/>
  <c r="AA70" i="11"/>
  <c r="AA71" i="11"/>
  <c r="AA21" i="11"/>
  <c r="AA72" i="11"/>
  <c r="AA73" i="11"/>
  <c r="AA74" i="11"/>
  <c r="AA22" i="11"/>
  <c r="AA75" i="11"/>
  <c r="AA76" i="11"/>
  <c r="AA77" i="11"/>
  <c r="AA78" i="11"/>
  <c r="AA79" i="11"/>
  <c r="AA80" i="11"/>
  <c r="AA81" i="11"/>
  <c r="AA23" i="11"/>
  <c r="AA82" i="11"/>
  <c r="AA83" i="11"/>
  <c r="AA84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3" i="11"/>
  <c r="AA4" i="11"/>
  <c r="AA5" i="11"/>
  <c r="AA6" i="11"/>
  <c r="AA7" i="11"/>
  <c r="AA8" i="11"/>
  <c r="AA9" i="11"/>
  <c r="AA10" i="11"/>
  <c r="AA11" i="11"/>
  <c r="AA12" i="11"/>
  <c r="AA13" i="11"/>
  <c r="AA14" i="11"/>
  <c r="AA15" i="11"/>
  <c r="AA16" i="11"/>
  <c r="AA17" i="11"/>
  <c r="AA18" i="11"/>
  <c r="AA66" i="11"/>
  <c r="S2" i="11"/>
  <c r="E2" i="11"/>
  <c r="E246" i="12" l="1"/>
  <c r="E241" i="12"/>
  <c r="E236" i="12"/>
  <c r="E231" i="12"/>
  <c r="E226" i="12"/>
  <c r="M2" i="11" l="1"/>
  <c r="AA2" i="11" l="1"/>
</calcChain>
</file>

<file path=xl/sharedStrings.xml><?xml version="1.0" encoding="utf-8"?>
<sst xmlns="http://schemas.openxmlformats.org/spreadsheetml/2006/main" count="4813" uniqueCount="592">
  <si>
    <t>MAXENCE</t>
  </si>
  <si>
    <t>INSA DE LYON</t>
  </si>
  <si>
    <t>GUERIN</t>
  </si>
  <si>
    <t>ATHMANE</t>
  </si>
  <si>
    <t>LENNY</t>
  </si>
  <si>
    <t>UDL - UTE LYON 1 APS</t>
  </si>
  <si>
    <t>HUGO</t>
  </si>
  <si>
    <t>THEO</t>
  </si>
  <si>
    <t>BEY</t>
  </si>
  <si>
    <t>PIERRE</t>
  </si>
  <si>
    <t>LISON</t>
  </si>
  <si>
    <t>BLANC</t>
  </si>
  <si>
    <t>FLORIAN</t>
  </si>
  <si>
    <t>CHARLOTTE</t>
  </si>
  <si>
    <t>DELAUNAY-BELLEVILLE</t>
  </si>
  <si>
    <t>CASSANDRA</t>
  </si>
  <si>
    <t>DIMITRI</t>
  </si>
  <si>
    <t>MATHILDE</t>
  </si>
  <si>
    <t>MANON</t>
  </si>
  <si>
    <t>THIBAUT</t>
  </si>
  <si>
    <t>JULIEN</t>
  </si>
  <si>
    <t>LILOU</t>
  </si>
  <si>
    <t>LAMY</t>
  </si>
  <si>
    <t>CHLOE</t>
  </si>
  <si>
    <t>LEPINGUE</t>
  </si>
  <si>
    <t>JEMINA</t>
  </si>
  <si>
    <t>MARTINAUD</t>
  </si>
  <si>
    <t>LAURA</t>
  </si>
  <si>
    <t>PINHEIRO</t>
  </si>
  <si>
    <t>MAYA</t>
  </si>
  <si>
    <t>SURIN</t>
  </si>
  <si>
    <t>NOLHAN</t>
  </si>
  <si>
    <t>ANTONIN</t>
  </si>
  <si>
    <t>MARTIN</t>
  </si>
  <si>
    <t>UDL - UTE LYON 1 IUT</t>
  </si>
  <si>
    <t>VIANNAY</t>
  </si>
  <si>
    <t>CLARA</t>
  </si>
  <si>
    <t>NATHAN</t>
  </si>
  <si>
    <t>ANTOINE</t>
  </si>
  <si>
    <t>VOILAND</t>
  </si>
  <si>
    <t>JULIETTE</t>
  </si>
  <si>
    <t>CLEMENT</t>
  </si>
  <si>
    <t>UDL - UTE LYON 1 SANTE</t>
  </si>
  <si>
    <t>MELANIE</t>
  </si>
  <si>
    <t>BERTRAND</t>
  </si>
  <si>
    <t>MELISANDE</t>
  </si>
  <si>
    <t>UDL - UTE LYON 1 POLYTECH</t>
  </si>
  <si>
    <t>THOMAS</t>
  </si>
  <si>
    <t>UDL - UTE LYON 1 SCIENCES</t>
  </si>
  <si>
    <t>PAUL</t>
  </si>
  <si>
    <t>ELOUAN</t>
  </si>
  <si>
    <t>UDL - UTE LYON 2</t>
  </si>
  <si>
    <t>DEDOLA</t>
  </si>
  <si>
    <t>DIAMANTINA</t>
  </si>
  <si>
    <t>CORENTIN</t>
  </si>
  <si>
    <t>ORIANE</t>
  </si>
  <si>
    <t>PALESTRA</t>
  </si>
  <si>
    <t>DOUNIA</t>
  </si>
  <si>
    <t>AXEL</t>
  </si>
  <si>
    <t>JULIE</t>
  </si>
  <si>
    <t>UDL - UTE LYON 3</t>
  </si>
  <si>
    <t>HODGE</t>
  </si>
  <si>
    <t>CHANELE</t>
  </si>
  <si>
    <t>LOUIS</t>
  </si>
  <si>
    <t>MAYO</t>
  </si>
  <si>
    <t>ROMAIN</t>
  </si>
  <si>
    <t>EMMA</t>
  </si>
  <si>
    <t>UDL - UJM STAPS</t>
  </si>
  <si>
    <t>LISE</t>
  </si>
  <si>
    <t>JULES</t>
  </si>
  <si>
    <t>ADRIEN</t>
  </si>
  <si>
    <t>ECOLE CENTRALE DE LYON</t>
  </si>
  <si>
    <t>LEO</t>
  </si>
  <si>
    <t>CONSTANCE</t>
  </si>
  <si>
    <t>LUCAS</t>
  </si>
  <si>
    <t>RONDEPIERRE</t>
  </si>
  <si>
    <t>ANAELLE</t>
  </si>
  <si>
    <t>GABRIEL</t>
  </si>
  <si>
    <t>BERTHONNET</t>
  </si>
  <si>
    <t>EVE</t>
  </si>
  <si>
    <t>MARGOT</t>
  </si>
  <si>
    <t>CORNET</t>
  </si>
  <si>
    <t>TOM</t>
  </si>
  <si>
    <t>GRAF VON PLAUEN</t>
  </si>
  <si>
    <t>CANDICE</t>
  </si>
  <si>
    <t>BOUCHAN</t>
  </si>
  <si>
    <t>DIEGO</t>
  </si>
  <si>
    <t>LUCIE</t>
  </si>
  <si>
    <t>COURTOIS</t>
  </si>
  <si>
    <t>HELOISE</t>
  </si>
  <si>
    <t>LE PHILIPPE</t>
  </si>
  <si>
    <t>YSEE</t>
  </si>
  <si>
    <t>SARAH</t>
  </si>
  <si>
    <t>SIMON</t>
  </si>
  <si>
    <t>GOSSARD</t>
  </si>
  <si>
    <t>EVAN</t>
  </si>
  <si>
    <t>RICHARD</t>
  </si>
  <si>
    <t>DIANE</t>
  </si>
  <si>
    <t>TITOUAN</t>
  </si>
  <si>
    <t>LEDAIN</t>
  </si>
  <si>
    <t>NAEL</t>
  </si>
  <si>
    <t>MUSQUAR</t>
  </si>
  <si>
    <t>MAXIME</t>
  </si>
  <si>
    <t>QUENTIN</t>
  </si>
  <si>
    <t>VILLEROY</t>
  </si>
  <si>
    <t>BILLY</t>
  </si>
  <si>
    <t>WIDMER</t>
  </si>
  <si>
    <t>ANTON</t>
  </si>
  <si>
    <t>ESTIVAL</t>
  </si>
  <si>
    <t>INDOOR</t>
  </si>
  <si>
    <t>TRAIL</t>
  </si>
  <si>
    <t>CFU I</t>
  </si>
  <si>
    <t>CFU E</t>
  </si>
  <si>
    <t>10KM</t>
  </si>
  <si>
    <t>MARINE</t>
  </si>
  <si>
    <t>DATES</t>
  </si>
  <si>
    <t>EQUIPES</t>
  </si>
  <si>
    <t>F</t>
  </si>
  <si>
    <t>G</t>
  </si>
  <si>
    <t>M</t>
  </si>
  <si>
    <t>INDIVIDUEL</t>
  </si>
  <si>
    <t>RAA</t>
  </si>
  <si>
    <t>INDDOR</t>
  </si>
  <si>
    <t>NATIONAL INDOOR</t>
  </si>
  <si>
    <t>NATIONAL 10 km</t>
  </si>
  <si>
    <t>NATIONAL ESTIVAL</t>
  </si>
  <si>
    <t>NATIONAL TRAIL</t>
  </si>
  <si>
    <t>Finale</t>
  </si>
  <si>
    <t>1/2 F</t>
  </si>
  <si>
    <t>Série</t>
  </si>
  <si>
    <t>Championnat de France</t>
  </si>
  <si>
    <t>Athlétisme Estival</t>
  </si>
  <si>
    <t>Masculin</t>
  </si>
  <si>
    <t>100 M</t>
  </si>
  <si>
    <t>200 M</t>
  </si>
  <si>
    <t>400 M</t>
  </si>
  <si>
    <t xml:space="preserve">1500 M </t>
  </si>
  <si>
    <t>5000 M</t>
  </si>
  <si>
    <t>100 M H</t>
  </si>
  <si>
    <t>400 M H</t>
  </si>
  <si>
    <t>Lancer du javelot</t>
  </si>
  <si>
    <t>Triple saut</t>
  </si>
  <si>
    <t>Saut à la perche</t>
  </si>
  <si>
    <t>Relais Américain</t>
  </si>
  <si>
    <t xml:space="preserve">4 X 100 M </t>
  </si>
  <si>
    <t>Féminin</t>
  </si>
  <si>
    <t>800 M</t>
  </si>
  <si>
    <t>Lancer du marteau</t>
  </si>
  <si>
    <t>Mixte</t>
  </si>
  <si>
    <t>Equipe E.A.U</t>
  </si>
  <si>
    <t>10 Km</t>
  </si>
  <si>
    <t>10 Km par équipe</t>
  </si>
  <si>
    <t>FINALE</t>
  </si>
  <si>
    <t>SERIE</t>
  </si>
  <si>
    <t>Athlétisme en salle</t>
  </si>
  <si>
    <t>Longueur</t>
  </si>
  <si>
    <t>Perche</t>
  </si>
  <si>
    <t>Hauteur</t>
  </si>
  <si>
    <t>Triple-Saut</t>
  </si>
  <si>
    <t>Poids</t>
  </si>
  <si>
    <t>5x200 m</t>
  </si>
  <si>
    <t>Championnat Auvergne/Rhône Alpes</t>
  </si>
  <si>
    <t>1500 M</t>
  </si>
  <si>
    <t>400M Haies</t>
  </si>
  <si>
    <t>Saut en hauteur</t>
  </si>
  <si>
    <t>3000 M</t>
  </si>
  <si>
    <t>100 M Haies</t>
  </si>
  <si>
    <t xml:space="preserve">Saut en longueur </t>
  </si>
  <si>
    <t>Lancer du poids</t>
  </si>
  <si>
    <t>60 M</t>
  </si>
  <si>
    <t>LYON</t>
  </si>
  <si>
    <t>CRISCI</t>
  </si>
  <si>
    <t>FANTIN</t>
  </si>
  <si>
    <t>UDG - ASU GRENOBLE ALPES STAPS</t>
  </si>
  <si>
    <t>GRENOBLE</t>
  </si>
  <si>
    <t>CLERMONT-FD</t>
  </si>
  <si>
    <t>UDG - GRENOBLE INP</t>
  </si>
  <si>
    <t>UDG - ASU GRENOBLE ALPES</t>
  </si>
  <si>
    <t>GARCIA</t>
  </si>
  <si>
    <t>IANIS</t>
  </si>
  <si>
    <t>UDG - SCIENCES PO</t>
  </si>
  <si>
    <t>U.Clermont Auv. POLYTECH - INP</t>
  </si>
  <si>
    <t>60M Haies</t>
  </si>
  <si>
    <t>400 M Haies</t>
  </si>
  <si>
    <t>GUENET</t>
  </si>
  <si>
    <t>COLOMBO</t>
  </si>
  <si>
    <t>DESRUMAUX</t>
  </si>
  <si>
    <t>EVA</t>
  </si>
  <si>
    <t>U.Clermont Auv. SIGMA - INP</t>
  </si>
  <si>
    <t>IMBERT</t>
  </si>
  <si>
    <t>FERRARI</t>
  </si>
  <si>
    <t>AGATHE</t>
  </si>
  <si>
    <t>MARET</t>
  </si>
  <si>
    <t>LOLITA</t>
  </si>
  <si>
    <t>5X200M</t>
  </si>
  <si>
    <t>Athlétisme Trail</t>
  </si>
  <si>
    <t>Javelot</t>
  </si>
  <si>
    <t>A</t>
  </si>
  <si>
    <t>B</t>
  </si>
  <si>
    <t>MONTAGNE</t>
  </si>
  <si>
    <t>BAPTISTE</t>
  </si>
  <si>
    <t>Challenge Vitesse</t>
  </si>
  <si>
    <t>Challenge Lancer</t>
  </si>
  <si>
    <t>Challenge Course</t>
  </si>
  <si>
    <t>Challenge Saut</t>
  </si>
  <si>
    <t>Disque</t>
  </si>
  <si>
    <t>FINALES</t>
  </si>
  <si>
    <t>ROMANE</t>
  </si>
  <si>
    <t>NOE</t>
  </si>
  <si>
    <t>Long</t>
  </si>
  <si>
    <t>Court</t>
  </si>
  <si>
    <t>CARSANA</t>
  </si>
  <si>
    <t>LECA</t>
  </si>
  <si>
    <t>CLERMONT</t>
  </si>
  <si>
    <t>Ute</t>
  </si>
  <si>
    <t>Ecole</t>
  </si>
  <si>
    <t>PARTICIPANTS</t>
  </si>
  <si>
    <t>PARTICIPATIONS</t>
  </si>
  <si>
    <t>110 M H</t>
  </si>
  <si>
    <t>5000 M Marche</t>
  </si>
  <si>
    <t>AUTRES</t>
  </si>
  <si>
    <t>Quadrathlon</t>
  </si>
  <si>
    <t>BOHORC</t>
  </si>
  <si>
    <t>HACQUARD</t>
  </si>
  <si>
    <t>BLAIRON</t>
  </si>
  <si>
    <t>NILS</t>
  </si>
  <si>
    <t>TCHUENKAM CIEWE</t>
  </si>
  <si>
    <t>DYLANN</t>
  </si>
  <si>
    <t>SARAZIN</t>
  </si>
  <si>
    <t>GARIS</t>
  </si>
  <si>
    <t>ROY</t>
  </si>
  <si>
    <t>LEGASTELOIS</t>
  </si>
  <si>
    <t>FABRON</t>
  </si>
  <si>
    <t>VERGUET</t>
  </si>
  <si>
    <t>MENIRI-TRIPIER</t>
  </si>
  <si>
    <t>ELIO</t>
  </si>
  <si>
    <t>POULNOT</t>
  </si>
  <si>
    <t>LUBIN</t>
  </si>
  <si>
    <t>PEGUET</t>
  </si>
  <si>
    <t>LILIAN</t>
  </si>
  <si>
    <t>Université de Savoie (IUT)</t>
  </si>
  <si>
    <t>LANCELEUX</t>
  </si>
  <si>
    <t>VELAY</t>
  </si>
  <si>
    <t>MURE</t>
  </si>
  <si>
    <t>PREVEL</t>
  </si>
  <si>
    <t>BOUTEILLE</t>
  </si>
  <si>
    <t>CAHEN</t>
  </si>
  <si>
    <t>ETAN</t>
  </si>
  <si>
    <t>DUVAL</t>
  </si>
  <si>
    <t>DELGADO</t>
  </si>
  <si>
    <t>LIYAH</t>
  </si>
  <si>
    <t>TORRIANI</t>
  </si>
  <si>
    <t>JAMIN</t>
  </si>
  <si>
    <t>OERTEL</t>
  </si>
  <si>
    <t>DURAND</t>
  </si>
  <si>
    <t>MORAND</t>
  </si>
  <si>
    <t>MEKKI</t>
  </si>
  <si>
    <t>JENNA</t>
  </si>
  <si>
    <t>BELGACEM</t>
  </si>
  <si>
    <t>GHITA</t>
  </si>
  <si>
    <t>EMIE</t>
  </si>
  <si>
    <t>BAUGUIL</t>
  </si>
  <si>
    <t>MAILY GIL MADELEINE</t>
  </si>
  <si>
    <t>CHASSE</t>
  </si>
  <si>
    <t>CHEYENNE</t>
  </si>
  <si>
    <t>GOAOC</t>
  </si>
  <si>
    <t>KRISTEN</t>
  </si>
  <si>
    <t>REGNAULT</t>
  </si>
  <si>
    <t>FALL</t>
  </si>
  <si>
    <t>SAMORY</t>
  </si>
  <si>
    <t>ARTHUR</t>
  </si>
  <si>
    <t>JOAQUIM</t>
  </si>
  <si>
    <t>GONZALEZ MOYANO DE LAUNAY</t>
  </si>
  <si>
    <t>AREZKI</t>
  </si>
  <si>
    <t>MASSYL</t>
  </si>
  <si>
    <t>PROST</t>
  </si>
  <si>
    <t>VICTOR</t>
  </si>
  <si>
    <t>Championnat d'Académie</t>
  </si>
  <si>
    <t>ACAD</t>
  </si>
  <si>
    <t>1500m</t>
  </si>
  <si>
    <t>Challenge Multi-Indoor</t>
  </si>
  <si>
    <t>Temps</t>
  </si>
  <si>
    <t>Clsst</t>
  </si>
  <si>
    <t>Serie</t>
  </si>
  <si>
    <t>GAZAGNAIRE</t>
  </si>
  <si>
    <t>U. Clermont Auv. INSPE</t>
  </si>
  <si>
    <t>MENNERON</t>
  </si>
  <si>
    <t>JANODET</t>
  </si>
  <si>
    <t>REMI</t>
  </si>
  <si>
    <t>110M Haies</t>
  </si>
  <si>
    <t>ASU UDG-GRENOBLE ALPES IUT</t>
  </si>
  <si>
    <t>YOUNES</t>
  </si>
  <si>
    <t>MANNAI</t>
  </si>
  <si>
    <t>Université Savoie Mont Blanc</t>
  </si>
  <si>
    <t>Lancer de disque</t>
  </si>
  <si>
    <t>ALISSINA</t>
  </si>
  <si>
    <t>BELMONT</t>
  </si>
  <si>
    <t>RIHOUEY--LEREBOURG</t>
  </si>
  <si>
    <t>CHASSING</t>
  </si>
  <si>
    <t>NICOLAS</t>
  </si>
  <si>
    <t>ROBIN</t>
  </si>
  <si>
    <t>3000 M Steeple</t>
  </si>
  <si>
    <t>Trail - 16 Km</t>
  </si>
  <si>
    <t>1000 M</t>
  </si>
  <si>
    <t>9Km</t>
  </si>
  <si>
    <t>23Km</t>
  </si>
  <si>
    <t xml:space="preserve"> </t>
  </si>
  <si>
    <t>ATHLETISME 2024 / 2025</t>
  </si>
  <si>
    <t>PROPOSITION</t>
  </si>
  <si>
    <t>CFU</t>
  </si>
  <si>
    <t>ROMET</t>
  </si>
  <si>
    <t>J111077542</t>
  </si>
  <si>
    <t>Q</t>
  </si>
  <si>
    <t>Présent</t>
  </si>
  <si>
    <t>MA11064552</t>
  </si>
  <si>
    <t>QEv</t>
  </si>
  <si>
    <t>MQ1E088512</t>
  </si>
  <si>
    <t>MQ1E018338</t>
  </si>
  <si>
    <t>MA11076572</t>
  </si>
  <si>
    <t>MQ1E040784</t>
  </si>
  <si>
    <t>---</t>
  </si>
  <si>
    <t>MQ1E040787</t>
  </si>
  <si>
    <t>FOLIKOE</t>
  </si>
  <si>
    <t>PRINCE</t>
  </si>
  <si>
    <t>MA1I084292</t>
  </si>
  <si>
    <t>QP</t>
  </si>
  <si>
    <t>MA11088047</t>
  </si>
  <si>
    <t>MA11089322</t>
  </si>
  <si>
    <t>CHAPUIS</t>
  </si>
  <si>
    <t>MQ1E040769</t>
  </si>
  <si>
    <t>MA1I005497</t>
  </si>
  <si>
    <t>MA1U072093</t>
  </si>
  <si>
    <t>MARMORAT</t>
  </si>
  <si>
    <t>Université Savoie MB (STAPS)</t>
  </si>
  <si>
    <t>JS11052004</t>
  </si>
  <si>
    <t>MARLOIS</t>
  </si>
  <si>
    <t>AS UDG-UGA DROME ARDECHE</t>
  </si>
  <si>
    <t>J11V091761</t>
  </si>
  <si>
    <t>ARBEZ</t>
  </si>
  <si>
    <t>LUC</t>
  </si>
  <si>
    <t>JS1I088522</t>
  </si>
  <si>
    <t>MQ1E058228</t>
  </si>
  <si>
    <t>ANTONIO</t>
  </si>
  <si>
    <t>JS11069786</t>
  </si>
  <si>
    <t>J111006449</t>
  </si>
  <si>
    <t>BLIN</t>
  </si>
  <si>
    <t>MQ1E085486</t>
  </si>
  <si>
    <t>LEEMAN</t>
  </si>
  <si>
    <t>MQ1E090728</t>
  </si>
  <si>
    <t>J111087219</t>
  </si>
  <si>
    <t>LISSOUCK</t>
  </si>
  <si>
    <t>LOYS</t>
  </si>
  <si>
    <t>MA3U043491</t>
  </si>
  <si>
    <t>JEAN JOFFREY</t>
  </si>
  <si>
    <t>ELLA ZUE</t>
  </si>
  <si>
    <t>MA2U091155</t>
  </si>
  <si>
    <t>ULLRICH</t>
  </si>
  <si>
    <t>J111052226</t>
  </si>
  <si>
    <t>J111068271</t>
  </si>
  <si>
    <t>DISQ</t>
  </si>
  <si>
    <t>J111087222</t>
  </si>
  <si>
    <t>Disqualifié</t>
  </si>
  <si>
    <t>QE</t>
  </si>
  <si>
    <t>ODIN</t>
  </si>
  <si>
    <t>MA3U091991</t>
  </si>
  <si>
    <t>Absent</t>
  </si>
  <si>
    <t>KASARHEROU</t>
  </si>
  <si>
    <t>JS11043521</t>
  </si>
  <si>
    <t>MOUNIB</t>
  </si>
  <si>
    <t>NAHEL</t>
  </si>
  <si>
    <t>MA11089320</t>
  </si>
  <si>
    <t>MQ1E009658</t>
  </si>
  <si>
    <t>MQ1E075490</t>
  </si>
  <si>
    <t>BLAECKE</t>
  </si>
  <si>
    <t>J12E080519</t>
  </si>
  <si>
    <t>MASSON</t>
  </si>
  <si>
    <t>J110058156</t>
  </si>
  <si>
    <t>J111012639</t>
  </si>
  <si>
    <t>MA1I005616</t>
  </si>
  <si>
    <t>PLAN</t>
  </si>
  <si>
    <t>ELLIOTT</t>
  </si>
  <si>
    <t>MQ1E043423</t>
  </si>
  <si>
    <t>MENEUX</t>
  </si>
  <si>
    <t>LEOPOLD</t>
  </si>
  <si>
    <t>J13E042440</t>
  </si>
  <si>
    <t>DEPIGNY</t>
  </si>
  <si>
    <t>MQ1E038838</t>
  </si>
  <si>
    <t>REBOUL</t>
  </si>
  <si>
    <t>MQ1E046314</t>
  </si>
  <si>
    <t>J110088641</t>
  </si>
  <si>
    <t>MA2U089948</t>
  </si>
  <si>
    <t>LAVIOLETTE SINIVASSIN</t>
  </si>
  <si>
    <t>MIDRYCK</t>
  </si>
  <si>
    <t>MA11061615</t>
  </si>
  <si>
    <t>MA11088998</t>
  </si>
  <si>
    <t>JS1I078660</t>
  </si>
  <si>
    <t>MA71089047</t>
  </si>
  <si>
    <t>J111086235</t>
  </si>
  <si>
    <t>FENUS-VOGEL</t>
  </si>
  <si>
    <t>GABIN</t>
  </si>
  <si>
    <t>JS10063039</t>
  </si>
  <si>
    <t>CLéMENT</t>
  </si>
  <si>
    <t>MG1E027695</t>
  </si>
  <si>
    <t>MICHAëL</t>
  </si>
  <si>
    <t>MG1E038409</t>
  </si>
  <si>
    <t>MQ1E058251</t>
  </si>
  <si>
    <t>F12P015278</t>
  </si>
  <si>
    <t>MQ1E009683</t>
  </si>
  <si>
    <t>BRUYERE</t>
  </si>
  <si>
    <t>J12E058633</t>
  </si>
  <si>
    <t>MA2U048612</t>
  </si>
  <si>
    <t>POLCE</t>
  </si>
  <si>
    <t>JS11085442</t>
  </si>
  <si>
    <t>MA1P072532</t>
  </si>
  <si>
    <t>AYMARD-CHAZAL</t>
  </si>
  <si>
    <t>MA11089915</t>
  </si>
  <si>
    <t>MA3U070505</t>
  </si>
  <si>
    <t>MQ1E034828</t>
  </si>
  <si>
    <t>MA71089569</t>
  </si>
  <si>
    <t>LOULLIER</t>
  </si>
  <si>
    <t>JS11051994</t>
  </si>
  <si>
    <t>MA11082181</t>
  </si>
  <si>
    <t>MQ1E008052</t>
  </si>
  <si>
    <t>MQ1E088511</t>
  </si>
  <si>
    <t>YOAN</t>
  </si>
  <si>
    <t>MA3U025289</t>
  </si>
  <si>
    <t>J11I080068</t>
  </si>
  <si>
    <t>DEFOUR</t>
  </si>
  <si>
    <t>LAZARE</t>
  </si>
  <si>
    <t>MA71077357</t>
  </si>
  <si>
    <t>MQ1E090729</t>
  </si>
  <si>
    <t>GIROIRE</t>
  </si>
  <si>
    <t>MA11090877</t>
  </si>
  <si>
    <t>J12E086321</t>
  </si>
  <si>
    <t>CHATENOUD</t>
  </si>
  <si>
    <t>J110045664</t>
  </si>
  <si>
    <t>AMOS SPORT LYON</t>
  </si>
  <si>
    <t>MB1E089527</t>
  </si>
  <si>
    <t>J110080088</t>
  </si>
  <si>
    <t>RéMI</t>
  </si>
  <si>
    <t>MA2U091154</t>
  </si>
  <si>
    <t>GUILLEMOT</t>
  </si>
  <si>
    <t>YUN-WEN</t>
  </si>
  <si>
    <t>MA3U093041</t>
  </si>
  <si>
    <t>FILHON</t>
  </si>
  <si>
    <t>F12K093785</t>
  </si>
  <si>
    <t>RAMETTE</t>
  </si>
  <si>
    <t>JS11068031</t>
  </si>
  <si>
    <t>11.76</t>
  </si>
  <si>
    <t>J12E058213</t>
  </si>
  <si>
    <t>11.26</t>
  </si>
  <si>
    <t>11.08</t>
  </si>
  <si>
    <t>10.80</t>
  </si>
  <si>
    <t>10.09</t>
  </si>
  <si>
    <t>PIGERON</t>
  </si>
  <si>
    <t>CéLIAN</t>
  </si>
  <si>
    <t>MA2U048617</t>
  </si>
  <si>
    <t>9.41</t>
  </si>
  <si>
    <t>RABRET</t>
  </si>
  <si>
    <t>VIVIEN</t>
  </si>
  <si>
    <t>JS11069759</t>
  </si>
  <si>
    <t>9.24</t>
  </si>
  <si>
    <t>8.21</t>
  </si>
  <si>
    <t>RUFER</t>
  </si>
  <si>
    <t>JS11076193</t>
  </si>
  <si>
    <t>PAUVERT</t>
  </si>
  <si>
    <t>MQ1E043420</t>
  </si>
  <si>
    <t>F12E042742</t>
  </si>
  <si>
    <t>J111085393</t>
  </si>
  <si>
    <t>MYRTILLE</t>
  </si>
  <si>
    <t>ARPIN NOUE</t>
  </si>
  <si>
    <t>J110070202</t>
  </si>
  <si>
    <t>PERCHER</t>
  </si>
  <si>
    <t>MQ1E046324</t>
  </si>
  <si>
    <t>J111006435</t>
  </si>
  <si>
    <t>LEONIE</t>
  </si>
  <si>
    <t>MQ1E046325</t>
  </si>
  <si>
    <t>MQ1E032110</t>
  </si>
  <si>
    <t>NELL</t>
  </si>
  <si>
    <t>DUFERMONT</t>
  </si>
  <si>
    <t>MA11077239</t>
  </si>
  <si>
    <t>J111066514</t>
  </si>
  <si>
    <t>MAELYSS</t>
  </si>
  <si>
    <t>BRUET</t>
  </si>
  <si>
    <t>MA11072083</t>
  </si>
  <si>
    <t>J111065720</t>
  </si>
  <si>
    <t>J111075221</t>
  </si>
  <si>
    <t>J13E042100</t>
  </si>
  <si>
    <t>SUZON</t>
  </si>
  <si>
    <t>LOMPECH</t>
  </si>
  <si>
    <t>MQ1E063709</t>
  </si>
  <si>
    <t>HERMIONE</t>
  </si>
  <si>
    <t>PASNON</t>
  </si>
  <si>
    <t>MA11010311</t>
  </si>
  <si>
    <t>J111004652</t>
  </si>
  <si>
    <t>ALIZEE</t>
  </si>
  <si>
    <t>GERARD</t>
  </si>
  <si>
    <t>J111070216</t>
  </si>
  <si>
    <t>J11I080075</t>
  </si>
  <si>
    <t>AVRIL</t>
  </si>
  <si>
    <t>SOULIGNAC-BARE</t>
  </si>
  <si>
    <t>MA71036317</t>
  </si>
  <si>
    <t>BOURRAT</t>
  </si>
  <si>
    <t>MA11081134</t>
  </si>
  <si>
    <t>J111061174</t>
  </si>
  <si>
    <t>J111068255</t>
  </si>
  <si>
    <t>MA3U070518</t>
  </si>
  <si>
    <t>J111041146</t>
  </si>
  <si>
    <t>MA3U027363</t>
  </si>
  <si>
    <t>MA2U048615</t>
  </si>
  <si>
    <t>MéLODY</t>
  </si>
  <si>
    <t>JS11076197</t>
  </si>
  <si>
    <t>SERVANE</t>
  </si>
  <si>
    <t>REVEYAZ</t>
  </si>
  <si>
    <t>MA11078643</t>
  </si>
  <si>
    <t>MA1U091432</t>
  </si>
  <si>
    <t>IRENE</t>
  </si>
  <si>
    <t>MALAGON RODRIGUEZ</t>
  </si>
  <si>
    <t>MA11060917</t>
  </si>
  <si>
    <t>MA11091800</t>
  </si>
  <si>
    <t>VALENTINE</t>
  </si>
  <si>
    <t>CHAFFARDON</t>
  </si>
  <si>
    <t>J110070210</t>
  </si>
  <si>
    <t>MQ1E043414</t>
  </si>
  <si>
    <t>JS11085655</t>
  </si>
  <si>
    <t>GUIDON</t>
  </si>
  <si>
    <t>MA1M005590</t>
  </si>
  <si>
    <t>MQ1E009664</t>
  </si>
  <si>
    <t>JEANNE</t>
  </si>
  <si>
    <t>ROUDIERE</t>
  </si>
  <si>
    <t>MQ1E077680</t>
  </si>
  <si>
    <t>MA11091799</t>
  </si>
  <si>
    <t>MQ1E048448</t>
  </si>
  <si>
    <t>MQ1E012493</t>
  </si>
  <si>
    <t>J110087808</t>
  </si>
  <si>
    <t>DALHIA</t>
  </si>
  <si>
    <t>BRAHMI</t>
  </si>
  <si>
    <t>J110077586</t>
  </si>
  <si>
    <t>BERMOND</t>
  </si>
  <si>
    <t>MQ1E009687</t>
  </si>
  <si>
    <t>MA3U089836</t>
  </si>
  <si>
    <t>J110070224</t>
  </si>
  <si>
    <t>PALOMA</t>
  </si>
  <si>
    <t>CLAUDEL</t>
  </si>
  <si>
    <t>J111089275</t>
  </si>
  <si>
    <t>DONNAZ</t>
  </si>
  <si>
    <t>MQ1E046316</t>
  </si>
  <si>
    <t>MA3U090670</t>
  </si>
  <si>
    <t>MQ1E012473</t>
  </si>
  <si>
    <t>ANTONIA</t>
  </si>
  <si>
    <t>MA11088996</t>
  </si>
  <si>
    <t>SALOME</t>
  </si>
  <si>
    <t>GUILLOT</t>
  </si>
  <si>
    <t>J111043467</t>
  </si>
  <si>
    <t>J111082280</t>
  </si>
  <si>
    <t>CLEMENTINE</t>
  </si>
  <si>
    <t>MA3U086406</t>
  </si>
  <si>
    <t>COUTTS</t>
  </si>
  <si>
    <t>J11V091762</t>
  </si>
  <si>
    <t>MARCEL</t>
  </si>
  <si>
    <t>J110028220</t>
  </si>
  <si>
    <t>MQ1E052691</t>
  </si>
  <si>
    <t>J110066648</t>
  </si>
  <si>
    <t>LAFFONT</t>
  </si>
  <si>
    <t>MARJORIE</t>
  </si>
  <si>
    <t>MA11025140</t>
  </si>
  <si>
    <t>MQ1E089371</t>
  </si>
  <si>
    <t>MA11070686</t>
  </si>
  <si>
    <t>MA2U048614</t>
  </si>
  <si>
    <t>ELEA</t>
  </si>
  <si>
    <t>MA11084293</t>
  </si>
  <si>
    <t>DRAPPIER</t>
  </si>
  <si>
    <t>MA11086396</t>
  </si>
  <si>
    <t>MA2U048613</t>
  </si>
  <si>
    <t>J111087936</t>
  </si>
  <si>
    <t>JS11069765</t>
  </si>
  <si>
    <t>MANEL</t>
  </si>
  <si>
    <t>YAHIA</t>
  </si>
  <si>
    <t>ML1E037426</t>
  </si>
  <si>
    <t>ENTPE - ENTPE LYON</t>
  </si>
  <si>
    <t>CHOMBART</t>
  </si>
  <si>
    <t>MA1M013575</t>
  </si>
  <si>
    <t>ANTHEA</t>
  </si>
  <si>
    <t>ROBERT</t>
  </si>
  <si>
    <t>MA2U062992</t>
  </si>
  <si>
    <t>THYS</t>
  </si>
  <si>
    <t>CHAUVOIS</t>
  </si>
  <si>
    <t>JS11088758</t>
  </si>
  <si>
    <t>GAGGIO</t>
  </si>
  <si>
    <t>ANOUK</t>
  </si>
  <si>
    <t>JS11089727</t>
  </si>
  <si>
    <t>MQ1E085985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</si>
</sst>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0"/>
  </numFmts>
  <fonts count="7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u/>
      <sz val="10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0"/>
      <color rgb="FF000099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6600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indexed="14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66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sz val="10"/>
      <color rgb="FFFF00FF"/>
      <name val="Calibri"/>
      <family val="2"/>
    </font>
    <font>
      <sz val="10"/>
      <color rgb="FF000099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color rgb="FF006600"/>
      <name val="Calibri"/>
      <family val="2"/>
    </font>
    <font>
      <sz val="1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rgb="FFFF0000"/>
      </left>
      <right/>
      <top/>
      <bottom style="hair">
        <color rgb="FFFF0000"/>
      </bottom>
      <diagonal/>
    </border>
    <border>
      <left/>
      <right/>
      <top/>
      <bottom style="hair">
        <color rgb="FFFF000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21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23" fillId="26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3" fillId="27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3" fillId="28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3" fillId="2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23" fillId="30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23" fillId="31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3" fillId="32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3" fillId="3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3" fillId="3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3" fillId="3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23" fillId="3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3" fillId="37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4" fillId="38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4" fillId="3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4" fillId="4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4" fillId="4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4" fillId="4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4" fillId="4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4" fillId="44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4" fillId="4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4" fillId="46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4" fillId="47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4" fillId="4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4" fillId="4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26" fillId="50" borderId="13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27" fillId="0" borderId="14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23" fillId="51" borderId="15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3" fillId="21" borderId="3" applyNumberFormat="0" applyFon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28" fillId="52" borderId="13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9" fillId="5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0" fillId="54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1" fillId="5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32" fillId="50" borderId="16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35" fillId="0" borderId="17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0" borderId="18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37" fillId="0" borderId="19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38" fillId="0" borderId="20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39" fillId="56" borderId="21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44" fontId="68" fillId="0" borderId="0" applyFont="0" applyFill="0" applyBorder="0" applyAlignment="0" applyProtection="0"/>
    <xf numFmtId="43" fontId="76" fillId="0" borderId="0" applyFont="0" applyFill="0" applyBorder="0" applyAlignment="0" applyProtection="0"/>
  </cellStyleXfs>
  <cellXfs count="256">
    <xf numFmtId="0" fontId="0" fillId="0" borderId="0" xfId="0"/>
    <xf numFmtId="0" fontId="41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0" borderId="10" xfId="0" applyFont="1" applyBorder="1"/>
    <xf numFmtId="14" fontId="41" fillId="0" borderId="10" xfId="0" applyNumberFormat="1" applyFont="1" applyBorder="1"/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0" fillId="59" borderId="22" xfId="0" applyFont="1" applyFill="1" applyBorder="1" applyAlignment="1">
      <alignment horizontal="center"/>
    </xf>
    <xf numFmtId="49" fontId="48" fillId="0" borderId="11" xfId="0" applyNumberFormat="1" applyFont="1" applyBorder="1" applyAlignment="1">
      <alignment horizontal="left"/>
    </xf>
    <xf numFmtId="0" fontId="40" fillId="59" borderId="24" xfId="0" applyFont="1" applyFill="1" applyBorder="1" applyAlignment="1">
      <alignment horizontal="center"/>
    </xf>
    <xf numFmtId="0" fontId="41" fillId="0" borderId="0" xfId="0" applyFont="1" applyAlignment="1">
      <alignment vertical="top"/>
    </xf>
    <xf numFmtId="0" fontId="52" fillId="0" borderId="0" xfId="0" applyFont="1" applyAlignment="1">
      <alignment vertical="center"/>
    </xf>
    <xf numFmtId="0" fontId="58" fillId="0" borderId="0" xfId="0" applyFont="1" applyAlignment="1">
      <alignment horizontal="right" vertical="center"/>
    </xf>
    <xf numFmtId="0" fontId="56" fillId="0" borderId="11" xfId="0" applyFont="1" applyBorder="1" applyAlignment="1">
      <alignment wrapText="1"/>
    </xf>
    <xf numFmtId="0" fontId="40" fillId="61" borderId="11" xfId="0" applyFont="1" applyFill="1" applyBorder="1" applyAlignment="1">
      <alignment wrapText="1"/>
    </xf>
    <xf numFmtId="0" fontId="60" fillId="0" borderId="11" xfId="0" applyFont="1" applyBorder="1" applyAlignment="1">
      <alignment wrapText="1"/>
    </xf>
    <xf numFmtId="0" fontId="52" fillId="0" borderId="11" xfId="0" applyFont="1" applyBorder="1" applyAlignment="1">
      <alignment wrapText="1"/>
    </xf>
    <xf numFmtId="0" fontId="61" fillId="0" borderId="11" xfId="0" applyFont="1" applyBorder="1" applyAlignment="1">
      <alignment wrapText="1"/>
    </xf>
    <xf numFmtId="0" fontId="40" fillId="57" borderId="11" xfId="0" applyFont="1" applyFill="1" applyBorder="1" applyAlignment="1">
      <alignment wrapText="1"/>
    </xf>
    <xf numFmtId="0" fontId="50" fillId="0" borderId="11" xfId="0" applyFont="1" applyBorder="1" applyAlignment="1">
      <alignment wrapText="1"/>
    </xf>
    <xf numFmtId="0" fontId="58" fillId="0" borderId="11" xfId="0" applyFont="1" applyBorder="1" applyAlignment="1">
      <alignment wrapText="1"/>
    </xf>
    <xf numFmtId="0" fontId="41" fillId="0" borderId="23" xfId="0" applyFont="1" applyBorder="1" applyAlignment="1">
      <alignment vertical="top"/>
    </xf>
    <xf numFmtId="0" fontId="47" fillId="0" borderId="23" xfId="0" applyFont="1" applyBorder="1" applyAlignment="1">
      <alignment horizontal="left" vertical="top"/>
    </xf>
    <xf numFmtId="0" fontId="41" fillId="0" borderId="11" xfId="0" applyFont="1" applyBorder="1" applyAlignment="1">
      <alignment vertical="top"/>
    </xf>
    <xf numFmtId="0" fontId="47" fillId="0" borderId="11" xfId="0" applyFont="1" applyBorder="1" applyAlignment="1">
      <alignment horizontal="left" vertical="top"/>
    </xf>
    <xf numFmtId="0" fontId="62" fillId="0" borderId="11" xfId="0" applyFont="1" applyBorder="1" applyAlignment="1">
      <alignment horizontal="left" vertical="top"/>
    </xf>
    <xf numFmtId="0" fontId="41" fillId="0" borderId="0" xfId="0" applyFont="1" applyAlignment="1">
      <alignment horizontal="right" vertical="center"/>
    </xf>
    <xf numFmtId="0" fontId="41" fillId="0" borderId="11" xfId="0" applyFont="1" applyBorder="1" applyAlignment="1">
      <alignment horizontal="left" vertical="center"/>
    </xf>
    <xf numFmtId="0" fontId="47" fillId="0" borderId="11" xfId="0" applyFont="1" applyBorder="1" applyAlignment="1">
      <alignment horizontal="left" vertical="center"/>
    </xf>
    <xf numFmtId="0" fontId="62" fillId="0" borderId="11" xfId="0" applyFont="1" applyBorder="1" applyAlignment="1">
      <alignment horizontal="left" vertical="center"/>
    </xf>
    <xf numFmtId="0" fontId="56" fillId="62" borderId="23" xfId="0" applyFont="1" applyFill="1" applyBorder="1" applyAlignment="1">
      <alignment wrapText="1"/>
    </xf>
    <xf numFmtId="0" fontId="41" fillId="0" borderId="11" xfId="0" applyFont="1" applyBorder="1"/>
    <xf numFmtId="0" fontId="41" fillId="0" borderId="11" xfId="0" applyFont="1" applyBorder="1" applyAlignment="1">
      <alignment horizontal="left"/>
    </xf>
    <xf numFmtId="0" fontId="42" fillId="0" borderId="11" xfId="0" applyFont="1" applyBorder="1" applyAlignment="1">
      <alignment horizontal="center"/>
    </xf>
    <xf numFmtId="0" fontId="42" fillId="0" borderId="11" xfId="0" applyFont="1" applyBorder="1"/>
    <xf numFmtId="0" fontId="55" fillId="24" borderId="11" xfId="0" applyFont="1" applyFill="1" applyBorder="1"/>
    <xf numFmtId="0" fontId="54" fillId="0" borderId="11" xfId="0" applyFont="1" applyBorder="1" applyAlignment="1">
      <alignment wrapText="1"/>
    </xf>
    <xf numFmtId="0" fontId="48" fillId="0" borderId="11" xfId="0" applyFont="1" applyBorder="1" applyAlignment="1">
      <alignment horizontal="left"/>
    </xf>
    <xf numFmtId="0" fontId="41" fillId="0" borderId="11" xfId="0" applyFont="1" applyBorder="1" applyAlignment="1">
      <alignment horizontal="left" vertical="top"/>
    </xf>
    <xf numFmtId="0" fontId="48" fillId="0" borderId="11" xfId="0" applyFont="1" applyBorder="1" applyAlignment="1">
      <alignment horizontal="left" vertical="top"/>
    </xf>
    <xf numFmtId="0" fontId="59" fillId="0" borderId="11" xfId="0" applyFont="1" applyBorder="1" applyAlignment="1">
      <alignment horizontal="left" vertical="top"/>
    </xf>
    <xf numFmtId="0" fontId="41" fillId="0" borderId="12" xfId="0" applyFont="1" applyBorder="1" applyAlignment="1">
      <alignment horizontal="left" vertical="top"/>
    </xf>
    <xf numFmtId="0" fontId="59" fillId="0" borderId="12" xfId="0" applyFont="1" applyBorder="1" applyAlignment="1">
      <alignment horizontal="left" vertical="top"/>
    </xf>
    <xf numFmtId="0" fontId="49" fillId="0" borderId="11" xfId="0" applyFont="1" applyBorder="1" applyAlignment="1">
      <alignment wrapText="1"/>
    </xf>
    <xf numFmtId="0" fontId="62" fillId="0" borderId="23" xfId="0" applyFont="1" applyBorder="1" applyAlignment="1">
      <alignment horizontal="left" vertical="center"/>
    </xf>
    <xf numFmtId="0" fontId="53" fillId="0" borderId="11" xfId="0" applyFont="1" applyBorder="1" applyAlignment="1">
      <alignment horizontal="center"/>
    </xf>
    <xf numFmtId="0" fontId="40" fillId="57" borderId="11" xfId="0" applyFont="1" applyFill="1" applyBorder="1"/>
    <xf numFmtId="0" fontId="56" fillId="0" borderId="11" xfId="0" applyFont="1" applyBorder="1"/>
    <xf numFmtId="0" fontId="56" fillId="0" borderId="0" xfId="0" applyFont="1" applyAlignment="1">
      <alignment vertical="center"/>
    </xf>
    <xf numFmtId="0" fontId="53" fillId="0" borderId="0" xfId="0" applyFont="1" applyAlignment="1">
      <alignment horizontal="right" vertical="center"/>
    </xf>
    <xf numFmtId="0" fontId="52" fillId="0" borderId="11" xfId="0" applyFont="1" applyBorder="1" applyAlignment="1">
      <alignment horizontal="left"/>
    </xf>
    <xf numFmtId="0" fontId="58" fillId="0" borderId="11" xfId="0" applyFont="1" applyBorder="1" applyAlignment="1">
      <alignment horizontal="center"/>
    </xf>
    <xf numFmtId="0" fontId="41" fillId="0" borderId="11" xfId="0" applyFont="1" applyBorder="1" applyAlignment="1">
      <alignment wrapText="1"/>
    </xf>
    <xf numFmtId="0" fontId="56" fillId="0" borderId="11" xfId="0" applyFont="1" applyBorder="1" applyAlignment="1">
      <alignment horizontal="left"/>
    </xf>
    <xf numFmtId="0" fontId="40" fillId="58" borderId="31" xfId="0" applyFont="1" applyFill="1" applyBorder="1" applyAlignment="1">
      <alignment horizontal="center"/>
    </xf>
    <xf numFmtId="0" fontId="63" fillId="0" borderId="11" xfId="0" applyFont="1" applyBorder="1" applyAlignment="1">
      <alignment horizontal="left" vertical="top"/>
    </xf>
    <xf numFmtId="0" fontId="42" fillId="0" borderId="11" xfId="0" applyFont="1" applyBorder="1" applyAlignment="1">
      <alignment horizontal="right"/>
    </xf>
    <xf numFmtId="0" fontId="53" fillId="0" borderId="11" xfId="0" applyFont="1" applyBorder="1"/>
    <xf numFmtId="0" fontId="53" fillId="0" borderId="11" xfId="531" applyFont="1" applyBorder="1" applyAlignment="1">
      <alignment wrapText="1"/>
    </xf>
    <xf numFmtId="0" fontId="53" fillId="0" borderId="11" xfId="0" applyFont="1" applyBorder="1" applyAlignment="1">
      <alignment horizontal="left"/>
    </xf>
    <xf numFmtId="0" fontId="58" fillId="0" borderId="11" xfId="0" applyFont="1" applyBorder="1" applyAlignment="1">
      <alignment horizontal="right"/>
    </xf>
    <xf numFmtId="0" fontId="58" fillId="0" borderId="11" xfId="0" applyFont="1" applyBorder="1"/>
    <xf numFmtId="0" fontId="61" fillId="0" borderId="11" xfId="0" applyFont="1" applyBorder="1"/>
    <xf numFmtId="0" fontId="49" fillId="0" borderId="11" xfId="0" applyFont="1" applyBorder="1" applyAlignment="1">
      <alignment horizontal="right"/>
    </xf>
    <xf numFmtId="0" fontId="40" fillId="57" borderId="23" xfId="0" applyFont="1" applyFill="1" applyBorder="1" applyAlignment="1">
      <alignment wrapText="1"/>
    </xf>
    <xf numFmtId="0" fontId="50" fillId="0" borderId="23" xfId="0" applyFont="1" applyBorder="1" applyAlignment="1">
      <alignment wrapText="1"/>
    </xf>
    <xf numFmtId="0" fontId="52" fillId="0" borderId="23" xfId="0" applyFont="1" applyBorder="1" applyAlignment="1">
      <alignment wrapText="1"/>
    </xf>
    <xf numFmtId="0" fontId="56" fillId="0" borderId="23" xfId="0" applyFont="1" applyBorder="1" applyAlignment="1">
      <alignment wrapText="1"/>
    </xf>
    <xf numFmtId="0" fontId="58" fillId="0" borderId="23" xfId="0" applyFont="1" applyBorder="1" applyAlignment="1">
      <alignment wrapText="1"/>
    </xf>
    <xf numFmtId="0" fontId="40" fillId="61" borderId="23" xfId="0" applyFont="1" applyFill="1" applyBorder="1" applyAlignment="1">
      <alignment wrapText="1"/>
    </xf>
    <xf numFmtId="0" fontId="61" fillId="0" borderId="23" xfId="0" applyFont="1" applyBorder="1" applyAlignment="1">
      <alignment wrapText="1"/>
    </xf>
    <xf numFmtId="0" fontId="60" fillId="0" borderId="23" xfId="0" applyFont="1" applyBorder="1" applyAlignment="1">
      <alignment wrapText="1"/>
    </xf>
    <xf numFmtId="0" fontId="49" fillId="0" borderId="0" xfId="0" applyFont="1" applyAlignment="1">
      <alignment horizontal="center"/>
    </xf>
    <xf numFmtId="21" fontId="49" fillId="0" borderId="23" xfId="0" applyNumberFormat="1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8" fillId="0" borderId="12" xfId="0" applyFont="1" applyBorder="1" applyAlignment="1">
      <alignment horizontal="left" vertical="top"/>
    </xf>
    <xf numFmtId="0" fontId="69" fillId="0" borderId="11" xfId="0" applyFont="1" applyBorder="1" applyAlignment="1">
      <alignment wrapText="1"/>
    </xf>
    <xf numFmtId="0" fontId="70" fillId="0" borderId="11" xfId="0" applyFont="1" applyBorder="1" applyAlignment="1">
      <alignment wrapText="1"/>
    </xf>
    <xf numFmtId="0" fontId="71" fillId="0" borderId="11" xfId="0" applyFont="1" applyBorder="1" applyAlignment="1">
      <alignment wrapText="1"/>
    </xf>
    <xf numFmtId="0" fontId="72" fillId="0" borderId="11" xfId="0" applyFont="1" applyBorder="1" applyAlignment="1">
      <alignment wrapText="1"/>
    </xf>
    <xf numFmtId="0" fontId="56" fillId="64" borderId="11" xfId="0" applyFont="1" applyFill="1" applyBorder="1" applyAlignment="1">
      <alignment wrapText="1"/>
    </xf>
    <xf numFmtId="49" fontId="48" fillId="64" borderId="11" xfId="0" applyNumberFormat="1" applyFont="1" applyFill="1" applyBorder="1" applyAlignment="1">
      <alignment horizontal="left"/>
    </xf>
    <xf numFmtId="0" fontId="56" fillId="65" borderId="11" xfId="0" applyFont="1" applyFill="1" applyBorder="1" applyAlignment="1">
      <alignment wrapText="1"/>
    </xf>
    <xf numFmtId="49" fontId="48" fillId="65" borderId="11" xfId="0" applyNumberFormat="1" applyFont="1" applyFill="1" applyBorder="1" applyAlignment="1">
      <alignment horizontal="left"/>
    </xf>
    <xf numFmtId="0" fontId="58" fillId="66" borderId="11" xfId="0" applyFont="1" applyFill="1" applyBorder="1" applyAlignment="1">
      <alignment horizontal="center"/>
    </xf>
    <xf numFmtId="0" fontId="52" fillId="66" borderId="11" xfId="0" applyFont="1" applyFill="1" applyBorder="1" applyAlignment="1">
      <alignment horizontal="left"/>
    </xf>
    <xf numFmtId="0" fontId="58" fillId="66" borderId="11" xfId="0" applyFont="1" applyFill="1" applyBorder="1" applyAlignment="1">
      <alignment horizontal="left"/>
    </xf>
    <xf numFmtId="0" fontId="41" fillId="0" borderId="11" xfId="0" applyFont="1" applyBorder="1" applyAlignment="1">
      <alignment vertical="center"/>
    </xf>
    <xf numFmtId="0" fontId="44" fillId="0" borderId="11" xfId="0" applyFont="1" applyBorder="1" applyAlignment="1">
      <alignment horizontal="left"/>
    </xf>
    <xf numFmtId="0" fontId="41" fillId="0" borderId="11" xfId="0" applyFont="1" applyBorder="1" applyAlignment="1">
      <alignment horizontal="right"/>
    </xf>
    <xf numFmtId="0" fontId="46" fillId="0" borderId="11" xfId="0" applyFont="1" applyBorder="1" applyAlignment="1">
      <alignment horizontal="right"/>
    </xf>
    <xf numFmtId="0" fontId="47" fillId="0" borderId="11" xfId="0" applyFont="1" applyBorder="1"/>
    <xf numFmtId="0" fontId="48" fillId="0" borderId="11" xfId="0" applyFont="1" applyBorder="1"/>
    <xf numFmtId="0" fontId="57" fillId="0" borderId="11" xfId="0" applyFont="1" applyBorder="1" applyAlignment="1">
      <alignment horizontal="right"/>
    </xf>
    <xf numFmtId="0" fontId="73" fillId="60" borderId="11" xfId="0" applyFont="1" applyFill="1" applyBorder="1" applyAlignment="1">
      <alignment horizontal="center" vertical="center"/>
    </xf>
    <xf numFmtId="0" fontId="74" fillId="0" borderId="11" xfId="0" applyFont="1" applyBorder="1" applyAlignment="1">
      <alignment horizontal="center" vertical="center"/>
    </xf>
    <xf numFmtId="0" fontId="57" fillId="0" borderId="11" xfId="0" applyFont="1" applyBorder="1"/>
    <xf numFmtId="0" fontId="74" fillId="0" borderId="11" xfId="0" applyFont="1" applyBorder="1" applyAlignment="1">
      <alignment wrapText="1"/>
    </xf>
    <xf numFmtId="0" fontId="74" fillId="0" borderId="11" xfId="0" applyFont="1" applyBorder="1" applyAlignment="1">
      <alignment horizontal="center" vertical="center" wrapText="1"/>
    </xf>
    <xf numFmtId="0" fontId="74" fillId="0" borderId="11" xfId="0" applyFont="1" applyBorder="1"/>
    <xf numFmtId="0" fontId="74" fillId="0" borderId="11" xfId="0" applyFont="1" applyBorder="1" applyAlignment="1">
      <alignment vertical="center" wrapText="1"/>
    </xf>
    <xf numFmtId="0" fontId="74" fillId="0" borderId="11" xfId="0" applyFont="1" applyBorder="1" applyAlignment="1">
      <alignment vertical="center"/>
    </xf>
    <xf numFmtId="0" fontId="74" fillId="0" borderId="11" xfId="0" applyFont="1" applyBorder="1" applyAlignment="1">
      <alignment horizontal="center"/>
    </xf>
    <xf numFmtId="0" fontId="70" fillId="0" borderId="11" xfId="0" applyFont="1" applyBorder="1" applyAlignment="1">
      <alignment vertical="center" wrapText="1"/>
    </xf>
    <xf numFmtId="0" fontId="70" fillId="0" borderId="11" xfId="0" applyFont="1" applyBorder="1" applyAlignment="1">
      <alignment vertical="center"/>
    </xf>
    <xf numFmtId="0" fontId="70" fillId="0" borderId="11" xfId="0" applyFont="1" applyBorder="1"/>
    <xf numFmtId="0" fontId="69" fillId="0" borderId="11" xfId="0" applyFont="1" applyBorder="1"/>
    <xf numFmtId="0" fontId="69" fillId="0" borderId="11" xfId="0" applyFont="1" applyBorder="1" applyAlignment="1">
      <alignment vertical="center" wrapText="1"/>
    </xf>
    <xf numFmtId="0" fontId="69" fillId="0" borderId="11" xfId="0" applyFont="1" applyBorder="1" applyAlignment="1">
      <alignment vertical="center"/>
    </xf>
    <xf numFmtId="0" fontId="72" fillId="0" borderId="11" xfId="0" applyFont="1" applyBorder="1" applyAlignment="1">
      <alignment vertical="center" wrapText="1"/>
    </xf>
    <xf numFmtId="0" fontId="72" fillId="0" borderId="11" xfId="0" applyFont="1" applyBorder="1" applyAlignment="1">
      <alignment vertical="center"/>
    </xf>
    <xf numFmtId="0" fontId="72" fillId="0" borderId="11" xfId="0" applyFont="1" applyBorder="1"/>
    <xf numFmtId="0" fontId="71" fillId="0" borderId="11" xfId="0" applyFont="1" applyBorder="1" applyAlignment="1">
      <alignment vertical="center" wrapText="1"/>
    </xf>
    <xf numFmtId="0" fontId="71" fillId="0" borderId="11" xfId="0" applyFont="1" applyBorder="1"/>
    <xf numFmtId="0" fontId="71" fillId="0" borderId="11" xfId="0" applyFont="1" applyBorder="1" applyAlignment="1">
      <alignment vertical="center"/>
    </xf>
    <xf numFmtId="0" fontId="41" fillId="0" borderId="11" xfId="0" applyFont="1" applyBorder="1" applyAlignment="1">
      <alignment horizontal="center"/>
    </xf>
    <xf numFmtId="0" fontId="41" fillId="0" borderId="11" xfId="0" applyFont="1" applyBorder="1" applyAlignment="1">
      <alignment horizontal="center" vertical="top"/>
    </xf>
    <xf numFmtId="0" fontId="74" fillId="0" borderId="11" xfId="0" applyFont="1" applyBorder="1" applyAlignment="1">
      <alignment horizontal="center" wrapText="1"/>
    </xf>
    <xf numFmtId="0" fontId="48" fillId="66" borderId="11" xfId="0" applyFont="1" applyFill="1" applyBorder="1" applyAlignment="1">
      <alignment horizontal="left"/>
    </xf>
    <xf numFmtId="0" fontId="50" fillId="0" borderId="11" xfId="0" applyFont="1" applyBorder="1" applyAlignment="1">
      <alignment horizontal="left"/>
    </xf>
    <xf numFmtId="0" fontId="44" fillId="0" borderId="11" xfId="0" applyFont="1" applyBorder="1"/>
    <xf numFmtId="0" fontId="45" fillId="0" borderId="11" xfId="0" applyFont="1" applyBorder="1"/>
    <xf numFmtId="0" fontId="46" fillId="0" borderId="11" xfId="0" applyFont="1" applyBorder="1"/>
    <xf numFmtId="0" fontId="40" fillId="59" borderId="11" xfId="0" applyFont="1" applyFill="1" applyBorder="1" applyAlignment="1">
      <alignment horizontal="center"/>
    </xf>
    <xf numFmtId="0" fontId="41" fillId="60" borderId="11" xfId="0" applyFont="1" applyFill="1" applyBorder="1"/>
    <xf numFmtId="0" fontId="60" fillId="0" borderId="0" xfId="0" applyFont="1" applyAlignment="1">
      <alignment wrapText="1"/>
    </xf>
    <xf numFmtId="0" fontId="56" fillId="62" borderId="11" xfId="0" applyFont="1" applyFill="1" applyBorder="1" applyAlignment="1">
      <alignment wrapText="1"/>
    </xf>
    <xf numFmtId="21" fontId="41" fillId="0" borderId="11" xfId="0" applyNumberFormat="1" applyFont="1" applyBorder="1"/>
    <xf numFmtId="0" fontId="56" fillId="0" borderId="11" xfId="0" applyFont="1" applyBorder="1" applyAlignment="1">
      <alignment vertical="center" wrapText="1"/>
    </xf>
    <xf numFmtId="0" fontId="52" fillId="0" borderId="11" xfId="0" applyFont="1" applyBorder="1" applyAlignment="1">
      <alignment vertical="center" wrapText="1"/>
    </xf>
    <xf numFmtId="0" fontId="50" fillId="0" borderId="11" xfId="0" applyFont="1" applyBorder="1" applyAlignment="1">
      <alignment vertical="center" wrapText="1"/>
    </xf>
    <xf numFmtId="0" fontId="60" fillId="0" borderId="11" xfId="0" applyFont="1" applyBorder="1" applyAlignment="1">
      <alignment vertical="center" wrapText="1"/>
    </xf>
    <xf numFmtId="0" fontId="50" fillId="0" borderId="23" xfId="0" applyFont="1" applyBorder="1" applyAlignment="1">
      <alignment vertical="center" wrapText="1"/>
    </xf>
    <xf numFmtId="0" fontId="52" fillId="0" borderId="23" xfId="0" applyFont="1" applyBorder="1" applyAlignment="1">
      <alignment vertical="center" wrapText="1"/>
    </xf>
    <xf numFmtId="0" fontId="56" fillId="0" borderId="23" xfId="0" applyFont="1" applyBorder="1" applyAlignment="1">
      <alignment vertical="center" wrapText="1"/>
    </xf>
    <xf numFmtId="0" fontId="72" fillId="0" borderId="23" xfId="0" applyFont="1" applyBorder="1" applyAlignment="1">
      <alignment wrapText="1"/>
    </xf>
    <xf numFmtId="0" fontId="70" fillId="0" borderId="23" xfId="0" applyFont="1" applyBorder="1" applyAlignment="1">
      <alignment wrapText="1"/>
    </xf>
    <xf numFmtId="0" fontId="69" fillId="0" borderId="23" xfId="0" applyFont="1" applyBorder="1" applyAlignment="1">
      <alignment wrapText="1"/>
    </xf>
    <xf numFmtId="0" fontId="70" fillId="0" borderId="23" xfId="0" applyFont="1" applyBorder="1" applyAlignment="1">
      <alignment vertical="center" wrapText="1"/>
    </xf>
    <xf numFmtId="0" fontId="50" fillId="0" borderId="0" xfId="0" applyFont="1" applyAlignment="1">
      <alignment vertical="center" wrapText="1"/>
    </xf>
    <xf numFmtId="0" fontId="40" fillId="58" borderId="0" xfId="0" applyFont="1" applyFill="1" applyAlignment="1">
      <alignment horizontal="center" vertical="center"/>
    </xf>
    <xf numFmtId="0" fontId="40" fillId="58" borderId="31" xfId="0" applyFont="1" applyFill="1" applyBorder="1" applyAlignment="1">
      <alignment horizontal="center"/>
    </xf>
    <xf numFmtId="0" fontId="41" fillId="60" borderId="30" xfId="0" applyFont="1" applyFill="1" applyBorder="1" applyAlignment="1">
      <alignment horizontal="center"/>
    </xf>
    <xf numFmtId="0" fontId="41" fillId="60" borderId="0" xfId="0" applyFont="1" applyFill="1" applyAlignment="1">
      <alignment horizontal="center"/>
    </xf>
    <xf numFmtId="0" fontId="41" fillId="0" borderId="11" xfId="0" applyFont="1" applyBorder="1" applyAlignment="1">
      <alignment horizontal="left" vertical="top"/>
    </xf>
    <xf numFmtId="0" fontId="59" fillId="0" borderId="11" xfId="0" applyFont="1" applyBorder="1" applyAlignment="1">
      <alignment horizontal="left" vertical="top"/>
    </xf>
    <xf numFmtId="0" fontId="48" fillId="0" borderId="11" xfId="0" applyFont="1" applyBorder="1" applyAlignment="1">
      <alignment horizontal="left" vertical="top" wrapText="1"/>
    </xf>
    <xf numFmtId="0" fontId="48" fillId="0" borderId="11" xfId="0" applyFont="1" applyBorder="1" applyAlignment="1">
      <alignment horizontal="left" vertical="top"/>
    </xf>
    <xf numFmtId="0" fontId="64" fillId="24" borderId="11" xfId="0" applyFont="1" applyFill="1" applyBorder="1" applyAlignment="1">
      <alignment horizontal="center" vertical="center"/>
    </xf>
    <xf numFmtId="0" fontId="47" fillId="0" borderId="11" xfId="0" applyFont="1" applyBorder="1" applyAlignment="1">
      <alignment horizontal="left" vertical="top"/>
    </xf>
    <xf numFmtId="0" fontId="60" fillId="0" borderId="11" xfId="0" applyFont="1" applyBorder="1" applyAlignment="1">
      <alignment horizontal="left" vertical="top"/>
    </xf>
    <xf numFmtId="0" fontId="64" fillId="24" borderId="0" xfId="0" applyFont="1" applyFill="1" applyAlignment="1">
      <alignment horizontal="center" vertical="center"/>
    </xf>
    <xf numFmtId="44" fontId="40" fillId="59" borderId="28" xfId="719" applyFont="1" applyFill="1" applyBorder="1" applyAlignment="1">
      <alignment horizontal="center"/>
    </xf>
    <xf numFmtId="44" fontId="40" fillId="59" borderId="29" xfId="719" applyFont="1" applyFill="1" applyBorder="1" applyAlignment="1">
      <alignment horizontal="center"/>
    </xf>
    <xf numFmtId="0" fontId="73" fillId="60" borderId="11" xfId="0" applyFont="1" applyFill="1" applyBorder="1" applyAlignment="1">
      <alignment horizontal="center" vertical="center"/>
    </xf>
    <xf numFmtId="0" fontId="74" fillId="0" borderId="11" xfId="0" applyFont="1" applyBorder="1" applyAlignment="1">
      <alignment horizontal="center" vertical="center"/>
    </xf>
    <xf numFmtId="14" fontId="55" fillId="25" borderId="11" xfId="0" applyNumberFormat="1" applyFont="1" applyFill="1" applyBorder="1" applyAlignment="1">
      <alignment horizontal="center"/>
    </xf>
    <xf numFmtId="0" fontId="56" fillId="0" borderId="11" xfId="0" applyFont="1" applyBorder="1" applyAlignment="1">
      <alignment horizontal="left" vertical="top" wrapText="1"/>
    </xf>
    <xf numFmtId="0" fontId="40" fillId="63" borderId="11" xfId="0" applyFont="1" applyFill="1" applyBorder="1" applyAlignment="1">
      <alignment horizontal="right" vertical="top" wrapText="1"/>
    </xf>
    <xf numFmtId="0" fontId="39" fillId="63" borderId="11" xfId="0" applyFont="1" applyFill="1" applyBorder="1" applyAlignment="1">
      <alignment horizontal="right" vertical="top" wrapText="1"/>
    </xf>
    <xf numFmtId="0" fontId="0" fillId="0" borderId="11" xfId="0" applyBorder="1" applyAlignment="1">
      <alignment horizontal="left" vertical="top"/>
    </xf>
    <xf numFmtId="0" fontId="66" fillId="0" borderId="11" xfId="0" applyFont="1" applyBorder="1" applyAlignment="1">
      <alignment horizontal="left" vertical="top"/>
    </xf>
    <xf numFmtId="0" fontId="43" fillId="0" borderId="11" xfId="0" applyFont="1" applyBorder="1" applyAlignment="1">
      <alignment horizontal="right" vertical="top" wrapText="1"/>
    </xf>
    <xf numFmtId="0" fontId="67" fillId="0" borderId="11" xfId="0" applyFont="1" applyBorder="1" applyAlignment="1">
      <alignment horizontal="right" vertical="top" wrapText="1"/>
    </xf>
    <xf numFmtId="14" fontId="55" fillId="25" borderId="0" xfId="0" applyNumberFormat="1" applyFont="1" applyFill="1" applyAlignment="1">
      <alignment horizontal="center"/>
    </xf>
    <xf numFmtId="0" fontId="58" fillId="0" borderId="11" xfId="0" applyFont="1" applyFill="1" applyBorder="1" applyAlignment="1">
      <alignment horizontal="right"/>
    </xf>
    <xf numFmtId="0" fontId="72" fillId="0" borderId="11" xfId="0" applyFont="1" applyFill="1" applyBorder="1" applyAlignment="1">
      <alignment wrapText="1"/>
    </xf>
    <xf numFmtId="0" fontId="70" fillId="0" borderId="11" xfId="0" applyFont="1" applyFill="1" applyBorder="1" applyAlignment="1">
      <alignment wrapText="1"/>
    </xf>
    <xf numFmtId="0" fontId="69" fillId="0" borderId="11" xfId="0" applyFont="1" applyFill="1" applyBorder="1" applyAlignment="1">
      <alignment wrapText="1"/>
    </xf>
    <xf numFmtId="2" fontId="49" fillId="0" borderId="11" xfId="0" applyNumberFormat="1" applyFont="1" applyFill="1" applyBorder="1" applyAlignment="1">
      <alignment horizontal="right" vertical="center"/>
    </xf>
    <xf numFmtId="0" fontId="41" fillId="0" borderId="11" xfId="0" applyFont="1" applyFill="1" applyBorder="1" applyAlignment="1">
      <alignment vertical="top"/>
    </xf>
    <xf numFmtId="0" fontId="50" fillId="0" borderId="11" xfId="0" applyFont="1" applyFill="1" applyBorder="1" applyAlignment="1">
      <alignment wrapText="1"/>
    </xf>
    <xf numFmtId="0" fontId="52" fillId="0" borderId="11" xfId="0" applyFont="1" applyFill="1" applyBorder="1" applyAlignment="1">
      <alignment wrapText="1"/>
    </xf>
    <xf numFmtId="0" fontId="56" fillId="0" borderId="11" xfId="0" applyFont="1" applyFill="1" applyBorder="1" applyAlignment="1">
      <alignment wrapText="1"/>
    </xf>
    <xf numFmtId="2" fontId="49" fillId="0" borderId="11" xfId="0" applyNumberFormat="1" applyFont="1" applyFill="1" applyBorder="1" applyAlignment="1">
      <alignment horizontal="right"/>
    </xf>
    <xf numFmtId="0" fontId="49" fillId="0" borderId="11" xfId="0" applyFont="1" applyFill="1" applyBorder="1" applyAlignment="1">
      <alignment horizontal="right"/>
    </xf>
    <xf numFmtId="0" fontId="49" fillId="0" borderId="11" xfId="0" applyFont="1" applyFill="1" applyBorder="1"/>
    <xf numFmtId="0" fontId="41" fillId="0" borderId="11" xfId="0" applyFont="1" applyFill="1" applyBorder="1"/>
    <xf numFmtId="0" fontId="40" fillId="0" borderId="11" xfId="0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 vertical="top"/>
    </xf>
    <xf numFmtId="2" fontId="49" fillId="0" borderId="11" xfId="0" applyNumberFormat="1" applyFont="1" applyFill="1" applyBorder="1" applyAlignment="1">
      <alignment horizontal="right" vertical="center"/>
    </xf>
    <xf numFmtId="0" fontId="61" fillId="0" borderId="11" xfId="0" applyFont="1" applyFill="1" applyBorder="1" applyAlignment="1">
      <alignment horizontal="right"/>
    </xf>
    <xf numFmtId="0" fontId="71" fillId="0" borderId="11" xfId="0" applyFont="1" applyFill="1" applyBorder="1" applyAlignment="1">
      <alignment wrapText="1"/>
    </xf>
    <xf numFmtId="2" fontId="49" fillId="0" borderId="11" xfId="0" applyNumberFormat="1" applyFont="1" applyFill="1" applyBorder="1" applyAlignment="1">
      <alignment horizontal="right" vertical="top"/>
    </xf>
    <xf numFmtId="49" fontId="49" fillId="0" borderId="11" xfId="0" applyNumberFormat="1" applyFont="1" applyFill="1" applyBorder="1" applyAlignment="1">
      <alignment horizontal="right" vertical="center"/>
    </xf>
    <xf numFmtId="0" fontId="40" fillId="0" borderId="11" xfId="0" applyFont="1" applyFill="1" applyBorder="1" applyAlignment="1">
      <alignment horizontal="right" vertical="top"/>
    </xf>
    <xf numFmtId="0" fontId="60" fillId="0" borderId="11" xfId="0" applyFont="1" applyFill="1" applyBorder="1" applyAlignment="1">
      <alignment wrapText="1"/>
    </xf>
    <xf numFmtId="0" fontId="59" fillId="0" borderId="11" xfId="0" applyFont="1" applyFill="1" applyBorder="1" applyAlignment="1">
      <alignment vertical="top"/>
    </xf>
    <xf numFmtId="0" fontId="49" fillId="0" borderId="11" xfId="0" applyFont="1" applyFill="1" applyBorder="1" applyAlignment="1">
      <alignment horizontal="right" vertical="top"/>
    </xf>
    <xf numFmtId="21" fontId="49" fillId="0" borderId="11" xfId="0" applyNumberFormat="1" applyFont="1" applyFill="1" applyBorder="1" applyAlignment="1">
      <alignment horizontal="right" vertical="center"/>
    </xf>
    <xf numFmtId="0" fontId="42" fillId="0" borderId="11" xfId="0" applyFont="1" applyFill="1" applyBorder="1" applyAlignment="1">
      <alignment horizontal="right"/>
    </xf>
    <xf numFmtId="0" fontId="52" fillId="0" borderId="11" xfId="0" applyFont="1" applyFill="1" applyBorder="1"/>
    <xf numFmtId="0" fontId="56" fillId="0" borderId="11" xfId="0" applyFont="1" applyFill="1" applyBorder="1"/>
    <xf numFmtId="164" fontId="58" fillId="0" borderId="11" xfId="0" applyNumberFormat="1" applyFont="1" applyFill="1" applyBorder="1"/>
    <xf numFmtId="43" fontId="49" fillId="0" borderId="11" xfId="720" applyFont="1" applyFill="1" applyBorder="1" applyAlignment="1">
      <alignment horizontal="right" vertical="center"/>
    </xf>
    <xf numFmtId="0" fontId="75" fillId="0" borderId="11" xfId="0" applyFont="1" applyFill="1" applyBorder="1"/>
    <xf numFmtId="0" fontId="59" fillId="0" borderId="11" xfId="0" applyFont="1" applyFill="1" applyBorder="1"/>
    <xf numFmtId="164" fontId="61" fillId="0" borderId="11" xfId="0" applyNumberFormat="1" applyFont="1" applyFill="1" applyBorder="1"/>
    <xf numFmtId="2" fontId="49" fillId="0" borderId="11" xfId="0" applyNumberFormat="1" applyFont="1" applyFill="1" applyBorder="1"/>
    <xf numFmtId="1" fontId="49" fillId="0" borderId="11" xfId="0" applyNumberFormat="1" applyFont="1" applyFill="1" applyBorder="1" applyAlignment="1">
      <alignment horizontal="right" vertical="center"/>
    </xf>
    <xf numFmtId="21" fontId="49" fillId="0" borderId="11" xfId="0" applyNumberFormat="1" applyFont="1" applyFill="1" applyBorder="1"/>
    <xf numFmtId="0" fontId="42" fillId="0" borderId="11" xfId="0" applyFont="1" applyFill="1" applyBorder="1"/>
    <xf numFmtId="0" fontId="42" fillId="0" borderId="11" xfId="0" applyFont="1" applyFill="1" applyBorder="1" applyAlignment="1">
      <alignment wrapText="1"/>
    </xf>
    <xf numFmtId="0" fontId="49" fillId="0" borderId="11" xfId="0" applyFont="1" applyFill="1" applyBorder="1" applyAlignment="1">
      <alignment horizontal="right" vertical="top"/>
    </xf>
    <xf numFmtId="0" fontId="58" fillId="0" borderId="11" xfId="0" applyFont="1" applyFill="1" applyBorder="1"/>
    <xf numFmtId="49" fontId="51" fillId="0" borderId="11" xfId="0" applyNumberFormat="1" applyFont="1" applyFill="1" applyBorder="1" applyAlignment="1">
      <alignment horizontal="right"/>
    </xf>
    <xf numFmtId="21" fontId="49" fillId="0" borderId="11" xfId="0" applyNumberFormat="1" applyFont="1" applyFill="1" applyBorder="1" applyAlignment="1">
      <alignment horizontal="right"/>
    </xf>
    <xf numFmtId="0" fontId="61" fillId="0" borderId="11" xfId="0" applyFont="1" applyFill="1" applyBorder="1"/>
    <xf numFmtId="0" fontId="69" fillId="0" borderId="11" xfId="0" applyFont="1" applyFill="1" applyBorder="1"/>
    <xf numFmtId="1" fontId="49" fillId="0" borderId="11" xfId="0" applyNumberFormat="1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right"/>
    </xf>
    <xf numFmtId="0" fontId="50" fillId="0" borderId="11" xfId="0" applyFont="1" applyFill="1" applyBorder="1" applyAlignment="1">
      <alignment horizontal="left"/>
    </xf>
    <xf numFmtId="0" fontId="58" fillId="0" borderId="11" xfId="0" applyFont="1" applyFill="1" applyBorder="1" applyAlignment="1">
      <alignment horizontal="right" vertical="center"/>
    </xf>
    <xf numFmtId="0" fontId="41" fillId="0" borderId="0" xfId="0" applyFont="1" applyFill="1" applyAlignment="1">
      <alignment vertical="center"/>
    </xf>
    <xf numFmtId="0" fontId="49" fillId="0" borderId="11" xfId="0" applyFont="1" applyFill="1" applyBorder="1" applyAlignment="1">
      <alignment horizontal="right" vertical="center"/>
    </xf>
    <xf numFmtId="49" fontId="49" fillId="0" borderId="11" xfId="0" applyNumberFormat="1" applyFont="1" applyFill="1" applyBorder="1" applyAlignment="1">
      <alignment horizontal="right"/>
    </xf>
    <xf numFmtId="49" fontId="43" fillId="0" borderId="0" xfId="0" applyNumberFormat="1" applyFont="1" applyFill="1" applyAlignment="1">
      <alignment vertical="center"/>
    </xf>
    <xf numFmtId="0" fontId="40" fillId="0" borderId="11" xfId="0" applyFont="1" applyFill="1" applyBorder="1" applyAlignment="1">
      <alignment horizontal="right" vertical="center"/>
    </xf>
    <xf numFmtId="0" fontId="61" fillId="0" borderId="11" xfId="0" applyFont="1" applyFill="1" applyBorder="1" applyAlignment="1">
      <alignment wrapText="1"/>
    </xf>
    <xf numFmtId="0" fontId="61" fillId="0" borderId="11" xfId="0" applyFont="1" applyFill="1" applyBorder="1" applyAlignment="1">
      <alignment horizontal="right" vertical="center"/>
    </xf>
    <xf numFmtId="0" fontId="49" fillId="0" borderId="11" xfId="0" applyFont="1" applyFill="1" applyBorder="1" applyAlignment="1">
      <alignment horizontal="right" wrapText="1"/>
    </xf>
    <xf numFmtId="0" fontId="40" fillId="0" borderId="11" xfId="0" applyFont="1" applyFill="1" applyBorder="1" applyAlignment="1">
      <alignment wrapText="1"/>
    </xf>
    <xf numFmtId="0" fontId="49" fillId="0" borderId="12" xfId="0" applyFont="1" applyFill="1" applyBorder="1" applyAlignment="1">
      <alignment horizontal="right" vertical="top"/>
    </xf>
    <xf numFmtId="49" fontId="49" fillId="0" borderId="25" xfId="0" applyNumberFormat="1" applyFont="1" applyFill="1" applyBorder="1" applyAlignment="1">
      <alignment horizontal="right" vertical="center"/>
    </xf>
    <xf numFmtId="49" fontId="49" fillId="0" borderId="27" xfId="0" applyNumberFormat="1" applyFont="1" applyFill="1" applyBorder="1" applyAlignment="1">
      <alignment horizontal="right" vertical="center"/>
    </xf>
    <xf numFmtId="49" fontId="49" fillId="0" borderId="26" xfId="0" applyNumberFormat="1" applyFont="1" applyFill="1" applyBorder="1" applyAlignment="1">
      <alignment horizontal="right" vertical="center"/>
    </xf>
    <xf numFmtId="0" fontId="41" fillId="0" borderId="0" xfId="0" applyFont="1" applyFill="1" applyAlignment="1">
      <alignment vertical="top"/>
    </xf>
    <xf numFmtId="1" fontId="49" fillId="0" borderId="32" xfId="0" applyNumberFormat="1" applyFont="1" applyFill="1" applyBorder="1" applyAlignment="1">
      <alignment horizontal="center" vertical="center"/>
    </xf>
    <xf numFmtId="1" fontId="49" fillId="0" borderId="33" xfId="0" applyNumberFormat="1" applyFont="1" applyFill="1" applyBorder="1" applyAlignment="1">
      <alignment horizontal="center" vertical="center"/>
    </xf>
    <xf numFmtId="1" fontId="49" fillId="0" borderId="34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right" vertical="top"/>
    </xf>
    <xf numFmtId="0" fontId="62" fillId="0" borderId="11" xfId="0" applyFont="1" applyFill="1" applyBorder="1" applyAlignment="1">
      <alignment wrapText="1"/>
    </xf>
    <xf numFmtId="0" fontId="42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0" fontId="58" fillId="0" borderId="0" xfId="0" applyFont="1" applyFill="1" applyAlignment="1">
      <alignment horizontal="right" vertical="center"/>
    </xf>
    <xf numFmtId="0" fontId="53" fillId="0" borderId="0" xfId="0" applyFont="1" applyFill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40" fillId="57" borderId="11" xfId="0" applyFont="1" applyFill="1" applyBorder="1" applyAlignment="1">
      <alignment horizontal="right" wrapText="1"/>
    </xf>
    <xf numFmtId="0" fontId="58" fillId="0" borderId="11" xfId="0" applyFont="1" applyBorder="1" applyAlignment="1">
      <alignment horizontal="right" wrapText="1"/>
    </xf>
    <xf numFmtId="0" fontId="47" fillId="0" borderId="11" xfId="0" applyFont="1" applyBorder="1" applyAlignment="1">
      <alignment horizontal="center"/>
    </xf>
    <xf numFmtId="0" fontId="52" fillId="0" borderId="11" xfId="0" applyFont="1" applyBorder="1" applyAlignment="1">
      <alignment horizontal="center"/>
    </xf>
    <xf numFmtId="0" fontId="53" fillId="0" borderId="11" xfId="0" applyFont="1" applyBorder="1" applyAlignment="1">
      <alignment horizontal="right"/>
    </xf>
    <xf numFmtId="0" fontId="65" fillId="0" borderId="11" xfId="0" applyFont="1" applyBorder="1"/>
    <xf numFmtId="0" fontId="40" fillId="57" borderId="11" xfId="0" applyFont="1" applyFill="1" applyBorder="1" applyAlignment="1">
      <alignment horizontal="center"/>
    </xf>
    <xf numFmtId="14" fontId="55" fillId="59" borderId="11" xfId="0" applyNumberFormat="1" applyFont="1" applyFill="1" applyBorder="1" applyAlignment="1">
      <alignment horizontal="center"/>
    </xf>
    <xf numFmtId="0" fontId="61" fillId="0" borderId="11" xfId="0" applyFont="1" applyBorder="1" applyAlignment="1">
      <alignment horizontal="right" wrapText="1"/>
    </xf>
    <xf numFmtId="0" fontId="40" fillId="61" borderId="11" xfId="0" applyFont="1" applyFill="1" applyBorder="1" applyAlignment="1">
      <alignment horizontal="right" wrapText="1"/>
    </xf>
  </cellXfs>
  <cellStyles count="721">
    <cellStyle name="20 % - Accent1" xfId="1" builtinId="30" customBuiltin="1"/>
    <cellStyle name="20 % - Accent1 10" xfId="2" xr:uid="{00000000-0005-0000-0000-000001000000}"/>
    <cellStyle name="20 % - Accent1 11" xfId="3" xr:uid="{00000000-0005-0000-0000-000002000000}"/>
    <cellStyle name="20 % - Accent1 12" xfId="4" xr:uid="{00000000-0005-0000-0000-000003000000}"/>
    <cellStyle name="20 % - Accent1 13" xfId="5" xr:uid="{00000000-0005-0000-0000-000004000000}"/>
    <cellStyle name="20 % - Accent1 14" xfId="6" xr:uid="{00000000-0005-0000-0000-000005000000}"/>
    <cellStyle name="20 % - Accent1 15" xfId="7" xr:uid="{00000000-0005-0000-0000-000006000000}"/>
    <cellStyle name="20 % - Accent1 16" xfId="8" xr:uid="{00000000-0005-0000-0000-000007000000}"/>
    <cellStyle name="20 % - Accent1 17" xfId="9" xr:uid="{00000000-0005-0000-0000-000008000000}"/>
    <cellStyle name="20 % - Accent1 2" xfId="10" xr:uid="{00000000-0005-0000-0000-000009000000}"/>
    <cellStyle name="20 % - Accent1 3" xfId="11" xr:uid="{00000000-0005-0000-0000-00000A000000}"/>
    <cellStyle name="20 % - Accent1 4" xfId="12" xr:uid="{00000000-0005-0000-0000-00000B000000}"/>
    <cellStyle name="20 % - Accent1 5" xfId="13" xr:uid="{00000000-0005-0000-0000-00000C000000}"/>
    <cellStyle name="20 % - Accent1 6" xfId="14" xr:uid="{00000000-0005-0000-0000-00000D000000}"/>
    <cellStyle name="20 % - Accent1 7" xfId="15" xr:uid="{00000000-0005-0000-0000-00000E000000}"/>
    <cellStyle name="20 % - Accent1 8" xfId="16" xr:uid="{00000000-0005-0000-0000-00000F000000}"/>
    <cellStyle name="20 % - Accent1 9" xfId="17" xr:uid="{00000000-0005-0000-0000-000010000000}"/>
    <cellStyle name="20 % - Accent2" xfId="18" builtinId="34" customBuiltin="1"/>
    <cellStyle name="20 % - Accent2 10" xfId="19" xr:uid="{00000000-0005-0000-0000-000012000000}"/>
    <cellStyle name="20 % - Accent2 11" xfId="20" xr:uid="{00000000-0005-0000-0000-000013000000}"/>
    <cellStyle name="20 % - Accent2 12" xfId="21" xr:uid="{00000000-0005-0000-0000-000014000000}"/>
    <cellStyle name="20 % - Accent2 13" xfId="22" xr:uid="{00000000-0005-0000-0000-000015000000}"/>
    <cellStyle name="20 % - Accent2 14" xfId="23" xr:uid="{00000000-0005-0000-0000-000016000000}"/>
    <cellStyle name="20 % - Accent2 15" xfId="24" xr:uid="{00000000-0005-0000-0000-000017000000}"/>
    <cellStyle name="20 % - Accent2 16" xfId="25" xr:uid="{00000000-0005-0000-0000-000018000000}"/>
    <cellStyle name="20 % - Accent2 17" xfId="26" xr:uid="{00000000-0005-0000-0000-000019000000}"/>
    <cellStyle name="20 % - Accent2 2" xfId="27" xr:uid="{00000000-0005-0000-0000-00001A000000}"/>
    <cellStyle name="20 % - Accent2 3" xfId="28" xr:uid="{00000000-0005-0000-0000-00001B000000}"/>
    <cellStyle name="20 % - Accent2 4" xfId="29" xr:uid="{00000000-0005-0000-0000-00001C000000}"/>
    <cellStyle name="20 % - Accent2 5" xfId="30" xr:uid="{00000000-0005-0000-0000-00001D000000}"/>
    <cellStyle name="20 % - Accent2 6" xfId="31" xr:uid="{00000000-0005-0000-0000-00001E000000}"/>
    <cellStyle name="20 % - Accent2 7" xfId="32" xr:uid="{00000000-0005-0000-0000-00001F000000}"/>
    <cellStyle name="20 % - Accent2 8" xfId="33" xr:uid="{00000000-0005-0000-0000-000020000000}"/>
    <cellStyle name="20 % - Accent2 9" xfId="34" xr:uid="{00000000-0005-0000-0000-000021000000}"/>
    <cellStyle name="20 % - Accent3" xfId="35" builtinId="38" customBuiltin="1"/>
    <cellStyle name="20 % - Accent3 10" xfId="36" xr:uid="{00000000-0005-0000-0000-000023000000}"/>
    <cellStyle name="20 % - Accent3 11" xfId="37" xr:uid="{00000000-0005-0000-0000-000024000000}"/>
    <cellStyle name="20 % - Accent3 12" xfId="38" xr:uid="{00000000-0005-0000-0000-000025000000}"/>
    <cellStyle name="20 % - Accent3 13" xfId="39" xr:uid="{00000000-0005-0000-0000-000026000000}"/>
    <cellStyle name="20 % - Accent3 14" xfId="40" xr:uid="{00000000-0005-0000-0000-000027000000}"/>
    <cellStyle name="20 % - Accent3 15" xfId="41" xr:uid="{00000000-0005-0000-0000-000028000000}"/>
    <cellStyle name="20 % - Accent3 16" xfId="42" xr:uid="{00000000-0005-0000-0000-000029000000}"/>
    <cellStyle name="20 % - Accent3 17" xfId="43" xr:uid="{00000000-0005-0000-0000-00002A000000}"/>
    <cellStyle name="20 % - Accent3 2" xfId="44" xr:uid="{00000000-0005-0000-0000-00002B000000}"/>
    <cellStyle name="20 % - Accent3 3" xfId="45" xr:uid="{00000000-0005-0000-0000-00002C000000}"/>
    <cellStyle name="20 % - Accent3 4" xfId="46" xr:uid="{00000000-0005-0000-0000-00002D000000}"/>
    <cellStyle name="20 % - Accent3 5" xfId="47" xr:uid="{00000000-0005-0000-0000-00002E000000}"/>
    <cellStyle name="20 % - Accent3 6" xfId="48" xr:uid="{00000000-0005-0000-0000-00002F000000}"/>
    <cellStyle name="20 % - Accent3 7" xfId="49" xr:uid="{00000000-0005-0000-0000-000030000000}"/>
    <cellStyle name="20 % - Accent3 8" xfId="50" xr:uid="{00000000-0005-0000-0000-000031000000}"/>
    <cellStyle name="20 % - Accent3 9" xfId="51" xr:uid="{00000000-0005-0000-0000-000032000000}"/>
    <cellStyle name="20 % - Accent4" xfId="52" builtinId="42" customBuiltin="1"/>
    <cellStyle name="20 % - Accent4 10" xfId="53" xr:uid="{00000000-0005-0000-0000-000034000000}"/>
    <cellStyle name="20 % - Accent4 11" xfId="54" xr:uid="{00000000-0005-0000-0000-000035000000}"/>
    <cellStyle name="20 % - Accent4 12" xfId="55" xr:uid="{00000000-0005-0000-0000-000036000000}"/>
    <cellStyle name="20 % - Accent4 13" xfId="56" xr:uid="{00000000-0005-0000-0000-000037000000}"/>
    <cellStyle name="20 % - Accent4 14" xfId="57" xr:uid="{00000000-0005-0000-0000-000038000000}"/>
    <cellStyle name="20 % - Accent4 15" xfId="58" xr:uid="{00000000-0005-0000-0000-000039000000}"/>
    <cellStyle name="20 % - Accent4 16" xfId="59" xr:uid="{00000000-0005-0000-0000-00003A000000}"/>
    <cellStyle name="20 % - Accent4 17" xfId="60" xr:uid="{00000000-0005-0000-0000-00003B000000}"/>
    <cellStyle name="20 % - Accent4 2" xfId="61" xr:uid="{00000000-0005-0000-0000-00003C000000}"/>
    <cellStyle name="20 % - Accent4 3" xfId="62" xr:uid="{00000000-0005-0000-0000-00003D000000}"/>
    <cellStyle name="20 % - Accent4 4" xfId="63" xr:uid="{00000000-0005-0000-0000-00003E000000}"/>
    <cellStyle name="20 % - Accent4 5" xfId="64" xr:uid="{00000000-0005-0000-0000-00003F000000}"/>
    <cellStyle name="20 % - Accent4 6" xfId="65" xr:uid="{00000000-0005-0000-0000-000040000000}"/>
    <cellStyle name="20 % - Accent4 7" xfId="66" xr:uid="{00000000-0005-0000-0000-000041000000}"/>
    <cellStyle name="20 % - Accent4 8" xfId="67" xr:uid="{00000000-0005-0000-0000-000042000000}"/>
    <cellStyle name="20 % - Accent4 9" xfId="68" xr:uid="{00000000-0005-0000-0000-000043000000}"/>
    <cellStyle name="20 % - Accent5" xfId="69" builtinId="46" customBuiltin="1"/>
    <cellStyle name="20 % - Accent5 10" xfId="70" xr:uid="{00000000-0005-0000-0000-000045000000}"/>
    <cellStyle name="20 % - Accent5 11" xfId="71" xr:uid="{00000000-0005-0000-0000-000046000000}"/>
    <cellStyle name="20 % - Accent5 12" xfId="72" xr:uid="{00000000-0005-0000-0000-000047000000}"/>
    <cellStyle name="20 % - Accent5 13" xfId="73" xr:uid="{00000000-0005-0000-0000-000048000000}"/>
    <cellStyle name="20 % - Accent5 14" xfId="74" xr:uid="{00000000-0005-0000-0000-000049000000}"/>
    <cellStyle name="20 % - Accent5 15" xfId="75" xr:uid="{00000000-0005-0000-0000-00004A000000}"/>
    <cellStyle name="20 % - Accent5 16" xfId="76" xr:uid="{00000000-0005-0000-0000-00004B000000}"/>
    <cellStyle name="20 % - Accent5 17" xfId="77" xr:uid="{00000000-0005-0000-0000-00004C000000}"/>
    <cellStyle name="20 % - Accent5 2" xfId="78" xr:uid="{00000000-0005-0000-0000-00004D000000}"/>
    <cellStyle name="20 % - Accent5 3" xfId="79" xr:uid="{00000000-0005-0000-0000-00004E000000}"/>
    <cellStyle name="20 % - Accent5 4" xfId="80" xr:uid="{00000000-0005-0000-0000-00004F000000}"/>
    <cellStyle name="20 % - Accent5 5" xfId="81" xr:uid="{00000000-0005-0000-0000-000050000000}"/>
    <cellStyle name="20 % - Accent5 6" xfId="82" xr:uid="{00000000-0005-0000-0000-000051000000}"/>
    <cellStyle name="20 % - Accent5 7" xfId="83" xr:uid="{00000000-0005-0000-0000-000052000000}"/>
    <cellStyle name="20 % - Accent5 8" xfId="84" xr:uid="{00000000-0005-0000-0000-000053000000}"/>
    <cellStyle name="20 % - Accent5 9" xfId="85" xr:uid="{00000000-0005-0000-0000-000054000000}"/>
    <cellStyle name="20 % - Accent6" xfId="86" builtinId="50" customBuiltin="1"/>
    <cellStyle name="20 % - Accent6 10" xfId="87" xr:uid="{00000000-0005-0000-0000-000056000000}"/>
    <cellStyle name="20 % - Accent6 11" xfId="88" xr:uid="{00000000-0005-0000-0000-000057000000}"/>
    <cellStyle name="20 % - Accent6 12" xfId="89" xr:uid="{00000000-0005-0000-0000-000058000000}"/>
    <cellStyle name="20 % - Accent6 13" xfId="90" xr:uid="{00000000-0005-0000-0000-000059000000}"/>
    <cellStyle name="20 % - Accent6 14" xfId="91" xr:uid="{00000000-0005-0000-0000-00005A000000}"/>
    <cellStyle name="20 % - Accent6 15" xfId="92" xr:uid="{00000000-0005-0000-0000-00005B000000}"/>
    <cellStyle name="20 % - Accent6 16" xfId="93" xr:uid="{00000000-0005-0000-0000-00005C000000}"/>
    <cellStyle name="20 % - Accent6 17" xfId="94" xr:uid="{00000000-0005-0000-0000-00005D000000}"/>
    <cellStyle name="20 % - Accent6 2" xfId="95" xr:uid="{00000000-0005-0000-0000-00005E000000}"/>
    <cellStyle name="20 % - Accent6 3" xfId="96" xr:uid="{00000000-0005-0000-0000-00005F000000}"/>
    <cellStyle name="20 % - Accent6 4" xfId="97" xr:uid="{00000000-0005-0000-0000-000060000000}"/>
    <cellStyle name="20 % - Accent6 5" xfId="98" xr:uid="{00000000-0005-0000-0000-000061000000}"/>
    <cellStyle name="20 % - Accent6 6" xfId="99" xr:uid="{00000000-0005-0000-0000-000062000000}"/>
    <cellStyle name="20 % - Accent6 7" xfId="100" xr:uid="{00000000-0005-0000-0000-000063000000}"/>
    <cellStyle name="20 % - Accent6 8" xfId="101" xr:uid="{00000000-0005-0000-0000-000064000000}"/>
    <cellStyle name="20 % - Accent6 9" xfId="102" xr:uid="{00000000-0005-0000-0000-000065000000}"/>
    <cellStyle name="40 % - Accent1" xfId="103" builtinId="31" customBuiltin="1"/>
    <cellStyle name="40 % - Accent1 10" xfId="104" xr:uid="{00000000-0005-0000-0000-000067000000}"/>
    <cellStyle name="40 % - Accent1 11" xfId="105" xr:uid="{00000000-0005-0000-0000-000068000000}"/>
    <cellStyle name="40 % - Accent1 12" xfId="106" xr:uid="{00000000-0005-0000-0000-000069000000}"/>
    <cellStyle name="40 % - Accent1 13" xfId="107" xr:uid="{00000000-0005-0000-0000-00006A000000}"/>
    <cellStyle name="40 % - Accent1 14" xfId="108" xr:uid="{00000000-0005-0000-0000-00006B000000}"/>
    <cellStyle name="40 % - Accent1 15" xfId="109" xr:uid="{00000000-0005-0000-0000-00006C000000}"/>
    <cellStyle name="40 % - Accent1 16" xfId="110" xr:uid="{00000000-0005-0000-0000-00006D000000}"/>
    <cellStyle name="40 % - Accent1 17" xfId="111" xr:uid="{00000000-0005-0000-0000-00006E000000}"/>
    <cellStyle name="40 % - Accent1 2" xfId="112" xr:uid="{00000000-0005-0000-0000-00006F000000}"/>
    <cellStyle name="40 % - Accent1 3" xfId="113" xr:uid="{00000000-0005-0000-0000-000070000000}"/>
    <cellStyle name="40 % - Accent1 4" xfId="114" xr:uid="{00000000-0005-0000-0000-000071000000}"/>
    <cellStyle name="40 % - Accent1 5" xfId="115" xr:uid="{00000000-0005-0000-0000-000072000000}"/>
    <cellStyle name="40 % - Accent1 6" xfId="116" xr:uid="{00000000-0005-0000-0000-000073000000}"/>
    <cellStyle name="40 % - Accent1 7" xfId="117" xr:uid="{00000000-0005-0000-0000-000074000000}"/>
    <cellStyle name="40 % - Accent1 8" xfId="118" xr:uid="{00000000-0005-0000-0000-000075000000}"/>
    <cellStyle name="40 % - Accent1 9" xfId="119" xr:uid="{00000000-0005-0000-0000-000076000000}"/>
    <cellStyle name="40 % - Accent2" xfId="120" builtinId="35" customBuiltin="1"/>
    <cellStyle name="40 % - Accent2 10" xfId="121" xr:uid="{00000000-0005-0000-0000-000078000000}"/>
    <cellStyle name="40 % - Accent2 11" xfId="122" xr:uid="{00000000-0005-0000-0000-000079000000}"/>
    <cellStyle name="40 % - Accent2 12" xfId="123" xr:uid="{00000000-0005-0000-0000-00007A000000}"/>
    <cellStyle name="40 % - Accent2 13" xfId="124" xr:uid="{00000000-0005-0000-0000-00007B000000}"/>
    <cellStyle name="40 % - Accent2 14" xfId="125" xr:uid="{00000000-0005-0000-0000-00007C000000}"/>
    <cellStyle name="40 % - Accent2 15" xfId="126" xr:uid="{00000000-0005-0000-0000-00007D000000}"/>
    <cellStyle name="40 % - Accent2 16" xfId="127" xr:uid="{00000000-0005-0000-0000-00007E000000}"/>
    <cellStyle name="40 % - Accent2 17" xfId="128" xr:uid="{00000000-0005-0000-0000-00007F000000}"/>
    <cellStyle name="40 % - Accent2 2" xfId="129" xr:uid="{00000000-0005-0000-0000-000080000000}"/>
    <cellStyle name="40 % - Accent2 3" xfId="130" xr:uid="{00000000-0005-0000-0000-000081000000}"/>
    <cellStyle name="40 % - Accent2 4" xfId="131" xr:uid="{00000000-0005-0000-0000-000082000000}"/>
    <cellStyle name="40 % - Accent2 5" xfId="132" xr:uid="{00000000-0005-0000-0000-000083000000}"/>
    <cellStyle name="40 % - Accent2 6" xfId="133" xr:uid="{00000000-0005-0000-0000-000084000000}"/>
    <cellStyle name="40 % - Accent2 7" xfId="134" xr:uid="{00000000-0005-0000-0000-000085000000}"/>
    <cellStyle name="40 % - Accent2 8" xfId="135" xr:uid="{00000000-0005-0000-0000-000086000000}"/>
    <cellStyle name="40 % - Accent2 9" xfId="136" xr:uid="{00000000-0005-0000-0000-000087000000}"/>
    <cellStyle name="40 % - Accent3" xfId="137" builtinId="39" customBuiltin="1"/>
    <cellStyle name="40 % - Accent3 10" xfId="138" xr:uid="{00000000-0005-0000-0000-000089000000}"/>
    <cellStyle name="40 % - Accent3 11" xfId="139" xr:uid="{00000000-0005-0000-0000-00008A000000}"/>
    <cellStyle name="40 % - Accent3 12" xfId="140" xr:uid="{00000000-0005-0000-0000-00008B000000}"/>
    <cellStyle name="40 % - Accent3 13" xfId="141" xr:uid="{00000000-0005-0000-0000-00008C000000}"/>
    <cellStyle name="40 % - Accent3 14" xfId="142" xr:uid="{00000000-0005-0000-0000-00008D000000}"/>
    <cellStyle name="40 % - Accent3 15" xfId="143" xr:uid="{00000000-0005-0000-0000-00008E000000}"/>
    <cellStyle name="40 % - Accent3 16" xfId="144" xr:uid="{00000000-0005-0000-0000-00008F000000}"/>
    <cellStyle name="40 % - Accent3 17" xfId="145" xr:uid="{00000000-0005-0000-0000-000090000000}"/>
    <cellStyle name="40 % - Accent3 2" xfId="146" xr:uid="{00000000-0005-0000-0000-000091000000}"/>
    <cellStyle name="40 % - Accent3 3" xfId="147" xr:uid="{00000000-0005-0000-0000-000092000000}"/>
    <cellStyle name="40 % - Accent3 4" xfId="148" xr:uid="{00000000-0005-0000-0000-000093000000}"/>
    <cellStyle name="40 % - Accent3 5" xfId="149" xr:uid="{00000000-0005-0000-0000-000094000000}"/>
    <cellStyle name="40 % - Accent3 6" xfId="150" xr:uid="{00000000-0005-0000-0000-000095000000}"/>
    <cellStyle name="40 % - Accent3 7" xfId="151" xr:uid="{00000000-0005-0000-0000-000096000000}"/>
    <cellStyle name="40 % - Accent3 8" xfId="152" xr:uid="{00000000-0005-0000-0000-000097000000}"/>
    <cellStyle name="40 % - Accent3 9" xfId="153" xr:uid="{00000000-0005-0000-0000-000098000000}"/>
    <cellStyle name="40 % - Accent4" xfId="154" builtinId="43" customBuiltin="1"/>
    <cellStyle name="40 % - Accent4 10" xfId="155" xr:uid="{00000000-0005-0000-0000-00009A000000}"/>
    <cellStyle name="40 % - Accent4 11" xfId="156" xr:uid="{00000000-0005-0000-0000-00009B000000}"/>
    <cellStyle name="40 % - Accent4 12" xfId="157" xr:uid="{00000000-0005-0000-0000-00009C000000}"/>
    <cellStyle name="40 % - Accent4 13" xfId="158" xr:uid="{00000000-0005-0000-0000-00009D000000}"/>
    <cellStyle name="40 % - Accent4 14" xfId="159" xr:uid="{00000000-0005-0000-0000-00009E000000}"/>
    <cellStyle name="40 % - Accent4 15" xfId="160" xr:uid="{00000000-0005-0000-0000-00009F000000}"/>
    <cellStyle name="40 % - Accent4 16" xfId="161" xr:uid="{00000000-0005-0000-0000-0000A0000000}"/>
    <cellStyle name="40 % - Accent4 17" xfId="162" xr:uid="{00000000-0005-0000-0000-0000A1000000}"/>
    <cellStyle name="40 % - Accent4 2" xfId="163" xr:uid="{00000000-0005-0000-0000-0000A2000000}"/>
    <cellStyle name="40 % - Accent4 3" xfId="164" xr:uid="{00000000-0005-0000-0000-0000A3000000}"/>
    <cellStyle name="40 % - Accent4 4" xfId="165" xr:uid="{00000000-0005-0000-0000-0000A4000000}"/>
    <cellStyle name="40 % - Accent4 5" xfId="166" xr:uid="{00000000-0005-0000-0000-0000A5000000}"/>
    <cellStyle name="40 % - Accent4 6" xfId="167" xr:uid="{00000000-0005-0000-0000-0000A6000000}"/>
    <cellStyle name="40 % - Accent4 7" xfId="168" xr:uid="{00000000-0005-0000-0000-0000A7000000}"/>
    <cellStyle name="40 % - Accent4 8" xfId="169" xr:uid="{00000000-0005-0000-0000-0000A8000000}"/>
    <cellStyle name="40 % - Accent4 9" xfId="170" xr:uid="{00000000-0005-0000-0000-0000A9000000}"/>
    <cellStyle name="40 % - Accent5" xfId="171" builtinId="47" customBuiltin="1"/>
    <cellStyle name="40 % - Accent5 10" xfId="172" xr:uid="{00000000-0005-0000-0000-0000AB000000}"/>
    <cellStyle name="40 % - Accent5 11" xfId="173" xr:uid="{00000000-0005-0000-0000-0000AC000000}"/>
    <cellStyle name="40 % - Accent5 12" xfId="174" xr:uid="{00000000-0005-0000-0000-0000AD000000}"/>
    <cellStyle name="40 % - Accent5 13" xfId="175" xr:uid="{00000000-0005-0000-0000-0000AE000000}"/>
    <cellStyle name="40 % - Accent5 14" xfId="176" xr:uid="{00000000-0005-0000-0000-0000AF000000}"/>
    <cellStyle name="40 % - Accent5 15" xfId="177" xr:uid="{00000000-0005-0000-0000-0000B0000000}"/>
    <cellStyle name="40 % - Accent5 16" xfId="178" xr:uid="{00000000-0005-0000-0000-0000B1000000}"/>
    <cellStyle name="40 % - Accent5 17" xfId="179" xr:uid="{00000000-0005-0000-0000-0000B2000000}"/>
    <cellStyle name="40 % - Accent5 2" xfId="180" xr:uid="{00000000-0005-0000-0000-0000B3000000}"/>
    <cellStyle name="40 % - Accent5 3" xfId="181" xr:uid="{00000000-0005-0000-0000-0000B4000000}"/>
    <cellStyle name="40 % - Accent5 4" xfId="182" xr:uid="{00000000-0005-0000-0000-0000B5000000}"/>
    <cellStyle name="40 % - Accent5 5" xfId="183" xr:uid="{00000000-0005-0000-0000-0000B6000000}"/>
    <cellStyle name="40 % - Accent5 6" xfId="184" xr:uid="{00000000-0005-0000-0000-0000B7000000}"/>
    <cellStyle name="40 % - Accent5 7" xfId="185" xr:uid="{00000000-0005-0000-0000-0000B8000000}"/>
    <cellStyle name="40 % - Accent5 8" xfId="186" xr:uid="{00000000-0005-0000-0000-0000B9000000}"/>
    <cellStyle name="40 % - Accent5 9" xfId="187" xr:uid="{00000000-0005-0000-0000-0000BA000000}"/>
    <cellStyle name="40 % - Accent6" xfId="188" builtinId="51" customBuiltin="1"/>
    <cellStyle name="40 % - Accent6 10" xfId="189" xr:uid="{00000000-0005-0000-0000-0000BC000000}"/>
    <cellStyle name="40 % - Accent6 11" xfId="190" xr:uid="{00000000-0005-0000-0000-0000BD000000}"/>
    <cellStyle name="40 % - Accent6 12" xfId="191" xr:uid="{00000000-0005-0000-0000-0000BE000000}"/>
    <cellStyle name="40 % - Accent6 13" xfId="192" xr:uid="{00000000-0005-0000-0000-0000BF000000}"/>
    <cellStyle name="40 % - Accent6 14" xfId="193" xr:uid="{00000000-0005-0000-0000-0000C0000000}"/>
    <cellStyle name="40 % - Accent6 15" xfId="194" xr:uid="{00000000-0005-0000-0000-0000C1000000}"/>
    <cellStyle name="40 % - Accent6 16" xfId="195" xr:uid="{00000000-0005-0000-0000-0000C2000000}"/>
    <cellStyle name="40 % - Accent6 17" xfId="196" xr:uid="{00000000-0005-0000-0000-0000C3000000}"/>
    <cellStyle name="40 % - Accent6 2" xfId="197" xr:uid="{00000000-0005-0000-0000-0000C4000000}"/>
    <cellStyle name="40 % - Accent6 3" xfId="198" xr:uid="{00000000-0005-0000-0000-0000C5000000}"/>
    <cellStyle name="40 % - Accent6 4" xfId="199" xr:uid="{00000000-0005-0000-0000-0000C6000000}"/>
    <cellStyle name="40 % - Accent6 5" xfId="200" xr:uid="{00000000-0005-0000-0000-0000C7000000}"/>
    <cellStyle name="40 % - Accent6 6" xfId="201" xr:uid="{00000000-0005-0000-0000-0000C8000000}"/>
    <cellStyle name="40 % - Accent6 7" xfId="202" xr:uid="{00000000-0005-0000-0000-0000C9000000}"/>
    <cellStyle name="40 % - Accent6 8" xfId="203" xr:uid="{00000000-0005-0000-0000-0000CA000000}"/>
    <cellStyle name="40 % - Accent6 9" xfId="204" xr:uid="{00000000-0005-0000-0000-0000CB000000}"/>
    <cellStyle name="60 % - Accent1" xfId="205" builtinId="32" customBuiltin="1"/>
    <cellStyle name="60 % - Accent1 10" xfId="206" xr:uid="{00000000-0005-0000-0000-0000CD000000}"/>
    <cellStyle name="60 % - Accent1 11" xfId="207" xr:uid="{00000000-0005-0000-0000-0000CE000000}"/>
    <cellStyle name="60 % - Accent1 12" xfId="208" xr:uid="{00000000-0005-0000-0000-0000CF000000}"/>
    <cellStyle name="60 % - Accent1 13" xfId="209" xr:uid="{00000000-0005-0000-0000-0000D0000000}"/>
    <cellStyle name="60 % - Accent1 14" xfId="210" xr:uid="{00000000-0005-0000-0000-0000D1000000}"/>
    <cellStyle name="60 % - Accent1 15" xfId="211" xr:uid="{00000000-0005-0000-0000-0000D2000000}"/>
    <cellStyle name="60 % - Accent1 16" xfId="212" xr:uid="{00000000-0005-0000-0000-0000D3000000}"/>
    <cellStyle name="60 % - Accent1 17" xfId="213" xr:uid="{00000000-0005-0000-0000-0000D4000000}"/>
    <cellStyle name="60 % - Accent1 2" xfId="214" xr:uid="{00000000-0005-0000-0000-0000D5000000}"/>
    <cellStyle name="60 % - Accent1 3" xfId="215" xr:uid="{00000000-0005-0000-0000-0000D6000000}"/>
    <cellStyle name="60 % - Accent1 4" xfId="216" xr:uid="{00000000-0005-0000-0000-0000D7000000}"/>
    <cellStyle name="60 % - Accent1 5" xfId="217" xr:uid="{00000000-0005-0000-0000-0000D8000000}"/>
    <cellStyle name="60 % - Accent1 6" xfId="218" xr:uid="{00000000-0005-0000-0000-0000D9000000}"/>
    <cellStyle name="60 % - Accent1 7" xfId="219" xr:uid="{00000000-0005-0000-0000-0000DA000000}"/>
    <cellStyle name="60 % - Accent1 8" xfId="220" xr:uid="{00000000-0005-0000-0000-0000DB000000}"/>
    <cellStyle name="60 % - Accent1 9" xfId="221" xr:uid="{00000000-0005-0000-0000-0000DC000000}"/>
    <cellStyle name="60 % - Accent2" xfId="222" builtinId="36" customBuiltin="1"/>
    <cellStyle name="60 % - Accent2 10" xfId="223" xr:uid="{00000000-0005-0000-0000-0000DE000000}"/>
    <cellStyle name="60 % - Accent2 11" xfId="224" xr:uid="{00000000-0005-0000-0000-0000DF000000}"/>
    <cellStyle name="60 % - Accent2 12" xfId="225" xr:uid="{00000000-0005-0000-0000-0000E0000000}"/>
    <cellStyle name="60 % - Accent2 13" xfId="226" xr:uid="{00000000-0005-0000-0000-0000E1000000}"/>
    <cellStyle name="60 % - Accent2 14" xfId="227" xr:uid="{00000000-0005-0000-0000-0000E2000000}"/>
    <cellStyle name="60 % - Accent2 15" xfId="228" xr:uid="{00000000-0005-0000-0000-0000E3000000}"/>
    <cellStyle name="60 % - Accent2 16" xfId="229" xr:uid="{00000000-0005-0000-0000-0000E4000000}"/>
    <cellStyle name="60 % - Accent2 17" xfId="230" xr:uid="{00000000-0005-0000-0000-0000E5000000}"/>
    <cellStyle name="60 % - Accent2 2" xfId="231" xr:uid="{00000000-0005-0000-0000-0000E6000000}"/>
    <cellStyle name="60 % - Accent2 3" xfId="232" xr:uid="{00000000-0005-0000-0000-0000E7000000}"/>
    <cellStyle name="60 % - Accent2 4" xfId="233" xr:uid="{00000000-0005-0000-0000-0000E8000000}"/>
    <cellStyle name="60 % - Accent2 5" xfId="234" xr:uid="{00000000-0005-0000-0000-0000E9000000}"/>
    <cellStyle name="60 % - Accent2 6" xfId="235" xr:uid="{00000000-0005-0000-0000-0000EA000000}"/>
    <cellStyle name="60 % - Accent2 7" xfId="236" xr:uid="{00000000-0005-0000-0000-0000EB000000}"/>
    <cellStyle name="60 % - Accent2 8" xfId="237" xr:uid="{00000000-0005-0000-0000-0000EC000000}"/>
    <cellStyle name="60 % - Accent2 9" xfId="238" xr:uid="{00000000-0005-0000-0000-0000ED000000}"/>
    <cellStyle name="60 % - Accent3" xfId="239" builtinId="40" customBuiltin="1"/>
    <cellStyle name="60 % - Accent3 10" xfId="240" xr:uid="{00000000-0005-0000-0000-0000EF000000}"/>
    <cellStyle name="60 % - Accent3 11" xfId="241" xr:uid="{00000000-0005-0000-0000-0000F0000000}"/>
    <cellStyle name="60 % - Accent3 12" xfId="242" xr:uid="{00000000-0005-0000-0000-0000F1000000}"/>
    <cellStyle name="60 % - Accent3 13" xfId="243" xr:uid="{00000000-0005-0000-0000-0000F2000000}"/>
    <cellStyle name="60 % - Accent3 14" xfId="244" xr:uid="{00000000-0005-0000-0000-0000F3000000}"/>
    <cellStyle name="60 % - Accent3 15" xfId="245" xr:uid="{00000000-0005-0000-0000-0000F4000000}"/>
    <cellStyle name="60 % - Accent3 16" xfId="246" xr:uid="{00000000-0005-0000-0000-0000F5000000}"/>
    <cellStyle name="60 % - Accent3 17" xfId="247" xr:uid="{00000000-0005-0000-0000-0000F6000000}"/>
    <cellStyle name="60 % - Accent3 2" xfId="248" xr:uid="{00000000-0005-0000-0000-0000F7000000}"/>
    <cellStyle name="60 % - Accent3 3" xfId="249" xr:uid="{00000000-0005-0000-0000-0000F8000000}"/>
    <cellStyle name="60 % - Accent3 4" xfId="250" xr:uid="{00000000-0005-0000-0000-0000F9000000}"/>
    <cellStyle name="60 % - Accent3 5" xfId="251" xr:uid="{00000000-0005-0000-0000-0000FA000000}"/>
    <cellStyle name="60 % - Accent3 6" xfId="252" xr:uid="{00000000-0005-0000-0000-0000FB000000}"/>
    <cellStyle name="60 % - Accent3 7" xfId="253" xr:uid="{00000000-0005-0000-0000-0000FC000000}"/>
    <cellStyle name="60 % - Accent3 8" xfId="254" xr:uid="{00000000-0005-0000-0000-0000FD000000}"/>
    <cellStyle name="60 % - Accent3 9" xfId="255" xr:uid="{00000000-0005-0000-0000-0000FE000000}"/>
    <cellStyle name="60 % - Accent4" xfId="256" builtinId="44" customBuiltin="1"/>
    <cellStyle name="60 % - Accent4 10" xfId="257" xr:uid="{00000000-0005-0000-0000-000000010000}"/>
    <cellStyle name="60 % - Accent4 11" xfId="258" xr:uid="{00000000-0005-0000-0000-000001010000}"/>
    <cellStyle name="60 % - Accent4 12" xfId="259" xr:uid="{00000000-0005-0000-0000-000002010000}"/>
    <cellStyle name="60 % - Accent4 13" xfId="260" xr:uid="{00000000-0005-0000-0000-000003010000}"/>
    <cellStyle name="60 % - Accent4 14" xfId="261" xr:uid="{00000000-0005-0000-0000-000004010000}"/>
    <cellStyle name="60 % - Accent4 15" xfId="262" xr:uid="{00000000-0005-0000-0000-000005010000}"/>
    <cellStyle name="60 % - Accent4 16" xfId="263" xr:uid="{00000000-0005-0000-0000-000006010000}"/>
    <cellStyle name="60 % - Accent4 17" xfId="264" xr:uid="{00000000-0005-0000-0000-000007010000}"/>
    <cellStyle name="60 % - Accent4 2" xfId="265" xr:uid="{00000000-0005-0000-0000-000008010000}"/>
    <cellStyle name="60 % - Accent4 3" xfId="266" xr:uid="{00000000-0005-0000-0000-000009010000}"/>
    <cellStyle name="60 % - Accent4 4" xfId="267" xr:uid="{00000000-0005-0000-0000-00000A010000}"/>
    <cellStyle name="60 % - Accent4 5" xfId="268" xr:uid="{00000000-0005-0000-0000-00000B010000}"/>
    <cellStyle name="60 % - Accent4 6" xfId="269" xr:uid="{00000000-0005-0000-0000-00000C010000}"/>
    <cellStyle name="60 % - Accent4 7" xfId="270" xr:uid="{00000000-0005-0000-0000-00000D010000}"/>
    <cellStyle name="60 % - Accent4 8" xfId="271" xr:uid="{00000000-0005-0000-0000-00000E010000}"/>
    <cellStyle name="60 % - Accent4 9" xfId="272" xr:uid="{00000000-0005-0000-0000-00000F010000}"/>
    <cellStyle name="60 % - Accent5" xfId="273" builtinId="48" customBuiltin="1"/>
    <cellStyle name="60 % - Accent5 10" xfId="274" xr:uid="{00000000-0005-0000-0000-000011010000}"/>
    <cellStyle name="60 % - Accent5 11" xfId="275" xr:uid="{00000000-0005-0000-0000-000012010000}"/>
    <cellStyle name="60 % - Accent5 12" xfId="276" xr:uid="{00000000-0005-0000-0000-000013010000}"/>
    <cellStyle name="60 % - Accent5 13" xfId="277" xr:uid="{00000000-0005-0000-0000-000014010000}"/>
    <cellStyle name="60 % - Accent5 14" xfId="278" xr:uid="{00000000-0005-0000-0000-000015010000}"/>
    <cellStyle name="60 % - Accent5 15" xfId="279" xr:uid="{00000000-0005-0000-0000-000016010000}"/>
    <cellStyle name="60 % - Accent5 16" xfId="280" xr:uid="{00000000-0005-0000-0000-000017010000}"/>
    <cellStyle name="60 % - Accent5 17" xfId="281" xr:uid="{00000000-0005-0000-0000-000018010000}"/>
    <cellStyle name="60 % - Accent5 2" xfId="282" xr:uid="{00000000-0005-0000-0000-000019010000}"/>
    <cellStyle name="60 % - Accent5 3" xfId="283" xr:uid="{00000000-0005-0000-0000-00001A010000}"/>
    <cellStyle name="60 % - Accent5 4" xfId="284" xr:uid="{00000000-0005-0000-0000-00001B010000}"/>
    <cellStyle name="60 % - Accent5 5" xfId="285" xr:uid="{00000000-0005-0000-0000-00001C010000}"/>
    <cellStyle name="60 % - Accent5 6" xfId="286" xr:uid="{00000000-0005-0000-0000-00001D010000}"/>
    <cellStyle name="60 % - Accent5 7" xfId="287" xr:uid="{00000000-0005-0000-0000-00001E010000}"/>
    <cellStyle name="60 % - Accent5 8" xfId="288" xr:uid="{00000000-0005-0000-0000-00001F010000}"/>
    <cellStyle name="60 % - Accent5 9" xfId="289" xr:uid="{00000000-0005-0000-0000-000020010000}"/>
    <cellStyle name="60 % - Accent6" xfId="290" builtinId="52" customBuiltin="1"/>
    <cellStyle name="60 % - Accent6 10" xfId="291" xr:uid="{00000000-0005-0000-0000-000022010000}"/>
    <cellStyle name="60 % - Accent6 11" xfId="292" xr:uid="{00000000-0005-0000-0000-000023010000}"/>
    <cellStyle name="60 % - Accent6 12" xfId="293" xr:uid="{00000000-0005-0000-0000-000024010000}"/>
    <cellStyle name="60 % - Accent6 13" xfId="294" xr:uid="{00000000-0005-0000-0000-000025010000}"/>
    <cellStyle name="60 % - Accent6 14" xfId="295" xr:uid="{00000000-0005-0000-0000-000026010000}"/>
    <cellStyle name="60 % - Accent6 15" xfId="296" xr:uid="{00000000-0005-0000-0000-000027010000}"/>
    <cellStyle name="60 % - Accent6 16" xfId="297" xr:uid="{00000000-0005-0000-0000-000028010000}"/>
    <cellStyle name="60 % - Accent6 17" xfId="298" xr:uid="{00000000-0005-0000-0000-000029010000}"/>
    <cellStyle name="60 % - Accent6 2" xfId="299" xr:uid="{00000000-0005-0000-0000-00002A010000}"/>
    <cellStyle name="60 % - Accent6 3" xfId="300" xr:uid="{00000000-0005-0000-0000-00002B010000}"/>
    <cellStyle name="60 % - Accent6 4" xfId="301" xr:uid="{00000000-0005-0000-0000-00002C010000}"/>
    <cellStyle name="60 % - Accent6 5" xfId="302" xr:uid="{00000000-0005-0000-0000-00002D010000}"/>
    <cellStyle name="60 % - Accent6 6" xfId="303" xr:uid="{00000000-0005-0000-0000-00002E010000}"/>
    <cellStyle name="60 % - Accent6 7" xfId="304" xr:uid="{00000000-0005-0000-0000-00002F010000}"/>
    <cellStyle name="60 % - Accent6 8" xfId="305" xr:uid="{00000000-0005-0000-0000-000030010000}"/>
    <cellStyle name="60 % - Accent6 9" xfId="306" xr:uid="{00000000-0005-0000-0000-000031010000}"/>
    <cellStyle name="Accent1" xfId="307" builtinId="29" customBuiltin="1"/>
    <cellStyle name="Accent1 10" xfId="308" xr:uid="{00000000-0005-0000-0000-000033010000}"/>
    <cellStyle name="Accent1 11" xfId="309" xr:uid="{00000000-0005-0000-0000-000034010000}"/>
    <cellStyle name="Accent1 12" xfId="310" xr:uid="{00000000-0005-0000-0000-000035010000}"/>
    <cellStyle name="Accent1 13" xfId="311" xr:uid="{00000000-0005-0000-0000-000036010000}"/>
    <cellStyle name="Accent1 14" xfId="312" xr:uid="{00000000-0005-0000-0000-000037010000}"/>
    <cellStyle name="Accent1 15" xfId="313" xr:uid="{00000000-0005-0000-0000-000038010000}"/>
    <cellStyle name="Accent1 16" xfId="314" xr:uid="{00000000-0005-0000-0000-000039010000}"/>
    <cellStyle name="Accent1 17" xfId="315" xr:uid="{00000000-0005-0000-0000-00003A010000}"/>
    <cellStyle name="Accent1 2" xfId="316" xr:uid="{00000000-0005-0000-0000-00003B010000}"/>
    <cellStyle name="Accent1 3" xfId="317" xr:uid="{00000000-0005-0000-0000-00003C010000}"/>
    <cellStyle name="Accent1 4" xfId="318" xr:uid="{00000000-0005-0000-0000-00003D010000}"/>
    <cellStyle name="Accent1 5" xfId="319" xr:uid="{00000000-0005-0000-0000-00003E010000}"/>
    <cellStyle name="Accent1 6" xfId="320" xr:uid="{00000000-0005-0000-0000-00003F010000}"/>
    <cellStyle name="Accent1 7" xfId="321" xr:uid="{00000000-0005-0000-0000-000040010000}"/>
    <cellStyle name="Accent1 8" xfId="322" xr:uid="{00000000-0005-0000-0000-000041010000}"/>
    <cellStyle name="Accent1 9" xfId="323" xr:uid="{00000000-0005-0000-0000-000042010000}"/>
    <cellStyle name="Accent2" xfId="324" builtinId="33" customBuiltin="1"/>
    <cellStyle name="Accent2 10" xfId="325" xr:uid="{00000000-0005-0000-0000-000044010000}"/>
    <cellStyle name="Accent2 11" xfId="326" xr:uid="{00000000-0005-0000-0000-000045010000}"/>
    <cellStyle name="Accent2 12" xfId="327" xr:uid="{00000000-0005-0000-0000-000046010000}"/>
    <cellStyle name="Accent2 13" xfId="328" xr:uid="{00000000-0005-0000-0000-000047010000}"/>
    <cellStyle name="Accent2 14" xfId="329" xr:uid="{00000000-0005-0000-0000-000048010000}"/>
    <cellStyle name="Accent2 15" xfId="330" xr:uid="{00000000-0005-0000-0000-000049010000}"/>
    <cellStyle name="Accent2 16" xfId="331" xr:uid="{00000000-0005-0000-0000-00004A010000}"/>
    <cellStyle name="Accent2 17" xfId="332" xr:uid="{00000000-0005-0000-0000-00004B010000}"/>
    <cellStyle name="Accent2 2" xfId="333" xr:uid="{00000000-0005-0000-0000-00004C010000}"/>
    <cellStyle name="Accent2 3" xfId="334" xr:uid="{00000000-0005-0000-0000-00004D010000}"/>
    <cellStyle name="Accent2 4" xfId="335" xr:uid="{00000000-0005-0000-0000-00004E010000}"/>
    <cellStyle name="Accent2 5" xfId="336" xr:uid="{00000000-0005-0000-0000-00004F010000}"/>
    <cellStyle name="Accent2 6" xfId="337" xr:uid="{00000000-0005-0000-0000-000050010000}"/>
    <cellStyle name="Accent2 7" xfId="338" xr:uid="{00000000-0005-0000-0000-000051010000}"/>
    <cellStyle name="Accent2 8" xfId="339" xr:uid="{00000000-0005-0000-0000-000052010000}"/>
    <cellStyle name="Accent2 9" xfId="340" xr:uid="{00000000-0005-0000-0000-000053010000}"/>
    <cellStyle name="Accent3" xfId="341" builtinId="37" customBuiltin="1"/>
    <cellStyle name="Accent3 10" xfId="342" xr:uid="{00000000-0005-0000-0000-000055010000}"/>
    <cellStyle name="Accent3 11" xfId="343" xr:uid="{00000000-0005-0000-0000-000056010000}"/>
    <cellStyle name="Accent3 12" xfId="344" xr:uid="{00000000-0005-0000-0000-000057010000}"/>
    <cellStyle name="Accent3 13" xfId="345" xr:uid="{00000000-0005-0000-0000-000058010000}"/>
    <cellStyle name="Accent3 14" xfId="346" xr:uid="{00000000-0005-0000-0000-000059010000}"/>
    <cellStyle name="Accent3 15" xfId="347" xr:uid="{00000000-0005-0000-0000-00005A010000}"/>
    <cellStyle name="Accent3 16" xfId="348" xr:uid="{00000000-0005-0000-0000-00005B010000}"/>
    <cellStyle name="Accent3 17" xfId="349" xr:uid="{00000000-0005-0000-0000-00005C010000}"/>
    <cellStyle name="Accent3 2" xfId="350" xr:uid="{00000000-0005-0000-0000-00005D010000}"/>
    <cellStyle name="Accent3 3" xfId="351" xr:uid="{00000000-0005-0000-0000-00005E010000}"/>
    <cellStyle name="Accent3 4" xfId="352" xr:uid="{00000000-0005-0000-0000-00005F010000}"/>
    <cellStyle name="Accent3 5" xfId="353" xr:uid="{00000000-0005-0000-0000-000060010000}"/>
    <cellStyle name="Accent3 6" xfId="354" xr:uid="{00000000-0005-0000-0000-000061010000}"/>
    <cellStyle name="Accent3 7" xfId="355" xr:uid="{00000000-0005-0000-0000-000062010000}"/>
    <cellStyle name="Accent3 8" xfId="356" xr:uid="{00000000-0005-0000-0000-000063010000}"/>
    <cellStyle name="Accent3 9" xfId="357" xr:uid="{00000000-0005-0000-0000-000064010000}"/>
    <cellStyle name="Accent4" xfId="358" builtinId="41" customBuiltin="1"/>
    <cellStyle name="Accent4 10" xfId="359" xr:uid="{00000000-0005-0000-0000-000066010000}"/>
    <cellStyle name="Accent4 11" xfId="360" xr:uid="{00000000-0005-0000-0000-000067010000}"/>
    <cellStyle name="Accent4 12" xfId="361" xr:uid="{00000000-0005-0000-0000-000068010000}"/>
    <cellStyle name="Accent4 13" xfId="362" xr:uid="{00000000-0005-0000-0000-000069010000}"/>
    <cellStyle name="Accent4 14" xfId="363" xr:uid="{00000000-0005-0000-0000-00006A010000}"/>
    <cellStyle name="Accent4 15" xfId="364" xr:uid="{00000000-0005-0000-0000-00006B010000}"/>
    <cellStyle name="Accent4 16" xfId="365" xr:uid="{00000000-0005-0000-0000-00006C010000}"/>
    <cellStyle name="Accent4 17" xfId="366" xr:uid="{00000000-0005-0000-0000-00006D010000}"/>
    <cellStyle name="Accent4 2" xfId="367" xr:uid="{00000000-0005-0000-0000-00006E010000}"/>
    <cellStyle name="Accent4 3" xfId="368" xr:uid="{00000000-0005-0000-0000-00006F010000}"/>
    <cellStyle name="Accent4 4" xfId="369" xr:uid="{00000000-0005-0000-0000-000070010000}"/>
    <cellStyle name="Accent4 5" xfId="370" xr:uid="{00000000-0005-0000-0000-000071010000}"/>
    <cellStyle name="Accent4 6" xfId="371" xr:uid="{00000000-0005-0000-0000-000072010000}"/>
    <cellStyle name="Accent4 7" xfId="372" xr:uid="{00000000-0005-0000-0000-000073010000}"/>
    <cellStyle name="Accent4 8" xfId="373" xr:uid="{00000000-0005-0000-0000-000074010000}"/>
    <cellStyle name="Accent4 9" xfId="374" xr:uid="{00000000-0005-0000-0000-000075010000}"/>
    <cellStyle name="Accent5" xfId="375" builtinId="45" customBuiltin="1"/>
    <cellStyle name="Accent5 10" xfId="376" xr:uid="{00000000-0005-0000-0000-000077010000}"/>
    <cellStyle name="Accent5 11" xfId="377" xr:uid="{00000000-0005-0000-0000-000078010000}"/>
    <cellStyle name="Accent5 12" xfId="378" xr:uid="{00000000-0005-0000-0000-000079010000}"/>
    <cellStyle name="Accent5 13" xfId="379" xr:uid="{00000000-0005-0000-0000-00007A010000}"/>
    <cellStyle name="Accent5 14" xfId="380" xr:uid="{00000000-0005-0000-0000-00007B010000}"/>
    <cellStyle name="Accent5 15" xfId="381" xr:uid="{00000000-0005-0000-0000-00007C010000}"/>
    <cellStyle name="Accent5 16" xfId="382" xr:uid="{00000000-0005-0000-0000-00007D010000}"/>
    <cellStyle name="Accent5 17" xfId="383" xr:uid="{00000000-0005-0000-0000-00007E010000}"/>
    <cellStyle name="Accent5 2" xfId="384" xr:uid="{00000000-0005-0000-0000-00007F010000}"/>
    <cellStyle name="Accent5 3" xfId="385" xr:uid="{00000000-0005-0000-0000-000080010000}"/>
    <cellStyle name="Accent5 4" xfId="386" xr:uid="{00000000-0005-0000-0000-000081010000}"/>
    <cellStyle name="Accent5 5" xfId="387" xr:uid="{00000000-0005-0000-0000-000082010000}"/>
    <cellStyle name="Accent5 6" xfId="388" xr:uid="{00000000-0005-0000-0000-000083010000}"/>
    <cellStyle name="Accent5 7" xfId="389" xr:uid="{00000000-0005-0000-0000-000084010000}"/>
    <cellStyle name="Accent5 8" xfId="390" xr:uid="{00000000-0005-0000-0000-000085010000}"/>
    <cellStyle name="Accent5 9" xfId="391" xr:uid="{00000000-0005-0000-0000-000086010000}"/>
    <cellStyle name="Accent6" xfId="392" builtinId="49" customBuiltin="1"/>
    <cellStyle name="Accent6 10" xfId="393" xr:uid="{00000000-0005-0000-0000-000088010000}"/>
    <cellStyle name="Accent6 11" xfId="394" xr:uid="{00000000-0005-0000-0000-000089010000}"/>
    <cellStyle name="Accent6 12" xfId="395" xr:uid="{00000000-0005-0000-0000-00008A010000}"/>
    <cellStyle name="Accent6 13" xfId="396" xr:uid="{00000000-0005-0000-0000-00008B010000}"/>
    <cellStyle name="Accent6 14" xfId="397" xr:uid="{00000000-0005-0000-0000-00008C010000}"/>
    <cellStyle name="Accent6 15" xfId="398" xr:uid="{00000000-0005-0000-0000-00008D010000}"/>
    <cellStyle name="Accent6 16" xfId="399" xr:uid="{00000000-0005-0000-0000-00008E010000}"/>
    <cellStyle name="Accent6 17" xfId="400" xr:uid="{00000000-0005-0000-0000-00008F010000}"/>
    <cellStyle name="Accent6 2" xfId="401" xr:uid="{00000000-0005-0000-0000-000090010000}"/>
    <cellStyle name="Accent6 3" xfId="402" xr:uid="{00000000-0005-0000-0000-000091010000}"/>
    <cellStyle name="Accent6 4" xfId="403" xr:uid="{00000000-0005-0000-0000-000092010000}"/>
    <cellStyle name="Accent6 5" xfId="404" xr:uid="{00000000-0005-0000-0000-000093010000}"/>
    <cellStyle name="Accent6 6" xfId="405" xr:uid="{00000000-0005-0000-0000-000094010000}"/>
    <cellStyle name="Accent6 7" xfId="406" xr:uid="{00000000-0005-0000-0000-000095010000}"/>
    <cellStyle name="Accent6 8" xfId="407" xr:uid="{00000000-0005-0000-0000-000096010000}"/>
    <cellStyle name="Accent6 9" xfId="408" xr:uid="{00000000-0005-0000-0000-000097010000}"/>
    <cellStyle name="Avertissement" xfId="409" builtinId="11" customBuiltin="1"/>
    <cellStyle name="Avertissement 10" xfId="410" xr:uid="{00000000-0005-0000-0000-000099010000}"/>
    <cellStyle name="Avertissement 11" xfId="411" xr:uid="{00000000-0005-0000-0000-00009A010000}"/>
    <cellStyle name="Avertissement 12" xfId="412" xr:uid="{00000000-0005-0000-0000-00009B010000}"/>
    <cellStyle name="Avertissement 13" xfId="413" xr:uid="{00000000-0005-0000-0000-00009C010000}"/>
    <cellStyle name="Avertissement 14" xfId="414" xr:uid="{00000000-0005-0000-0000-00009D010000}"/>
    <cellStyle name="Avertissement 15" xfId="415" xr:uid="{00000000-0005-0000-0000-00009E010000}"/>
    <cellStyle name="Avertissement 16" xfId="416" xr:uid="{00000000-0005-0000-0000-00009F010000}"/>
    <cellStyle name="Avertissement 17" xfId="417" xr:uid="{00000000-0005-0000-0000-0000A0010000}"/>
    <cellStyle name="Avertissement 2" xfId="418" xr:uid="{00000000-0005-0000-0000-0000A1010000}"/>
    <cellStyle name="Avertissement 3" xfId="419" xr:uid="{00000000-0005-0000-0000-0000A2010000}"/>
    <cellStyle name="Avertissement 4" xfId="420" xr:uid="{00000000-0005-0000-0000-0000A3010000}"/>
    <cellStyle name="Avertissement 5" xfId="421" xr:uid="{00000000-0005-0000-0000-0000A4010000}"/>
    <cellStyle name="Avertissement 6" xfId="422" xr:uid="{00000000-0005-0000-0000-0000A5010000}"/>
    <cellStyle name="Avertissement 7" xfId="423" xr:uid="{00000000-0005-0000-0000-0000A6010000}"/>
    <cellStyle name="Avertissement 8" xfId="424" xr:uid="{00000000-0005-0000-0000-0000A7010000}"/>
    <cellStyle name="Avertissement 9" xfId="425" xr:uid="{00000000-0005-0000-0000-0000A8010000}"/>
    <cellStyle name="Calcul" xfId="426" builtinId="22" customBuiltin="1"/>
    <cellStyle name="Calcul 10" xfId="427" xr:uid="{00000000-0005-0000-0000-0000AA010000}"/>
    <cellStyle name="Calcul 11" xfId="428" xr:uid="{00000000-0005-0000-0000-0000AB010000}"/>
    <cellStyle name="Calcul 12" xfId="429" xr:uid="{00000000-0005-0000-0000-0000AC010000}"/>
    <cellStyle name="Calcul 13" xfId="430" xr:uid="{00000000-0005-0000-0000-0000AD010000}"/>
    <cellStyle name="Calcul 14" xfId="431" xr:uid="{00000000-0005-0000-0000-0000AE010000}"/>
    <cellStyle name="Calcul 15" xfId="432" xr:uid="{00000000-0005-0000-0000-0000AF010000}"/>
    <cellStyle name="Calcul 16" xfId="433" xr:uid="{00000000-0005-0000-0000-0000B0010000}"/>
    <cellStyle name="Calcul 17" xfId="434" xr:uid="{00000000-0005-0000-0000-0000B1010000}"/>
    <cellStyle name="Calcul 2" xfId="435" xr:uid="{00000000-0005-0000-0000-0000B2010000}"/>
    <cellStyle name="Calcul 3" xfId="436" xr:uid="{00000000-0005-0000-0000-0000B3010000}"/>
    <cellStyle name="Calcul 4" xfId="437" xr:uid="{00000000-0005-0000-0000-0000B4010000}"/>
    <cellStyle name="Calcul 5" xfId="438" xr:uid="{00000000-0005-0000-0000-0000B5010000}"/>
    <cellStyle name="Calcul 6" xfId="439" xr:uid="{00000000-0005-0000-0000-0000B6010000}"/>
    <cellStyle name="Calcul 7" xfId="440" xr:uid="{00000000-0005-0000-0000-0000B7010000}"/>
    <cellStyle name="Calcul 8" xfId="441" xr:uid="{00000000-0005-0000-0000-0000B8010000}"/>
    <cellStyle name="Calcul 9" xfId="442" xr:uid="{00000000-0005-0000-0000-0000B9010000}"/>
    <cellStyle name="Cellule liée" xfId="443" builtinId="24" customBuiltin="1"/>
    <cellStyle name="Cellule liée 10" xfId="444" xr:uid="{00000000-0005-0000-0000-0000BB010000}"/>
    <cellStyle name="Cellule liée 11" xfId="445" xr:uid="{00000000-0005-0000-0000-0000BC010000}"/>
    <cellStyle name="Cellule liée 12" xfId="446" xr:uid="{00000000-0005-0000-0000-0000BD010000}"/>
    <cellStyle name="Cellule liée 13" xfId="447" xr:uid="{00000000-0005-0000-0000-0000BE010000}"/>
    <cellStyle name="Cellule liée 14" xfId="448" xr:uid="{00000000-0005-0000-0000-0000BF010000}"/>
    <cellStyle name="Cellule liée 15" xfId="449" xr:uid="{00000000-0005-0000-0000-0000C0010000}"/>
    <cellStyle name="Cellule liée 16" xfId="450" xr:uid="{00000000-0005-0000-0000-0000C1010000}"/>
    <cellStyle name="Cellule liée 17" xfId="451" xr:uid="{00000000-0005-0000-0000-0000C2010000}"/>
    <cellStyle name="Cellule liée 2" xfId="452" xr:uid="{00000000-0005-0000-0000-0000C3010000}"/>
    <cellStyle name="Cellule liée 3" xfId="453" xr:uid="{00000000-0005-0000-0000-0000C4010000}"/>
    <cellStyle name="Cellule liée 4" xfId="454" xr:uid="{00000000-0005-0000-0000-0000C5010000}"/>
    <cellStyle name="Cellule liée 5" xfId="455" xr:uid="{00000000-0005-0000-0000-0000C6010000}"/>
    <cellStyle name="Cellule liée 6" xfId="456" xr:uid="{00000000-0005-0000-0000-0000C7010000}"/>
    <cellStyle name="Cellule liée 7" xfId="457" xr:uid="{00000000-0005-0000-0000-0000C8010000}"/>
    <cellStyle name="Cellule liée 8" xfId="458" xr:uid="{00000000-0005-0000-0000-0000C9010000}"/>
    <cellStyle name="Cellule liée 9" xfId="459" xr:uid="{00000000-0005-0000-0000-0000CA010000}"/>
    <cellStyle name="Commentaire 10" xfId="460" xr:uid="{00000000-0005-0000-0000-0000CB010000}"/>
    <cellStyle name="Commentaire 11" xfId="461" xr:uid="{00000000-0005-0000-0000-0000CC010000}"/>
    <cellStyle name="Commentaire 12" xfId="462" xr:uid="{00000000-0005-0000-0000-0000CD010000}"/>
    <cellStyle name="Commentaire 13" xfId="463" xr:uid="{00000000-0005-0000-0000-0000CE010000}"/>
    <cellStyle name="Commentaire 14" xfId="464" xr:uid="{00000000-0005-0000-0000-0000CF010000}"/>
    <cellStyle name="Commentaire 15" xfId="465" xr:uid="{00000000-0005-0000-0000-0000D0010000}"/>
    <cellStyle name="Commentaire 16" xfId="466" xr:uid="{00000000-0005-0000-0000-0000D1010000}"/>
    <cellStyle name="Commentaire 17" xfId="467" xr:uid="{00000000-0005-0000-0000-0000D2010000}"/>
    <cellStyle name="Commentaire 2" xfId="468" xr:uid="{00000000-0005-0000-0000-0000D3010000}"/>
    <cellStyle name="Commentaire 3" xfId="469" xr:uid="{00000000-0005-0000-0000-0000D4010000}"/>
    <cellStyle name="Commentaire 4" xfId="470" xr:uid="{00000000-0005-0000-0000-0000D5010000}"/>
    <cellStyle name="Commentaire 5" xfId="471" xr:uid="{00000000-0005-0000-0000-0000D6010000}"/>
    <cellStyle name="Commentaire 6" xfId="472" xr:uid="{00000000-0005-0000-0000-0000D7010000}"/>
    <cellStyle name="Commentaire 7" xfId="473" xr:uid="{00000000-0005-0000-0000-0000D8010000}"/>
    <cellStyle name="Commentaire 8" xfId="474" xr:uid="{00000000-0005-0000-0000-0000D9010000}"/>
    <cellStyle name="Commentaire 9" xfId="475" xr:uid="{00000000-0005-0000-0000-0000DA010000}"/>
    <cellStyle name="Entrée" xfId="476" builtinId="20" customBuiltin="1"/>
    <cellStyle name="Entrée 10" xfId="477" xr:uid="{00000000-0005-0000-0000-0000DC010000}"/>
    <cellStyle name="Entrée 11" xfId="478" xr:uid="{00000000-0005-0000-0000-0000DD010000}"/>
    <cellStyle name="Entrée 12" xfId="479" xr:uid="{00000000-0005-0000-0000-0000DE010000}"/>
    <cellStyle name="Entrée 13" xfId="480" xr:uid="{00000000-0005-0000-0000-0000DF010000}"/>
    <cellStyle name="Entrée 14" xfId="481" xr:uid="{00000000-0005-0000-0000-0000E0010000}"/>
    <cellStyle name="Entrée 15" xfId="482" xr:uid="{00000000-0005-0000-0000-0000E1010000}"/>
    <cellStyle name="Entrée 16" xfId="483" xr:uid="{00000000-0005-0000-0000-0000E2010000}"/>
    <cellStyle name="Entrée 17" xfId="484" xr:uid="{00000000-0005-0000-0000-0000E3010000}"/>
    <cellStyle name="Entrée 2" xfId="485" xr:uid="{00000000-0005-0000-0000-0000E4010000}"/>
    <cellStyle name="Entrée 3" xfId="486" xr:uid="{00000000-0005-0000-0000-0000E5010000}"/>
    <cellStyle name="Entrée 4" xfId="487" xr:uid="{00000000-0005-0000-0000-0000E6010000}"/>
    <cellStyle name="Entrée 5" xfId="488" xr:uid="{00000000-0005-0000-0000-0000E7010000}"/>
    <cellStyle name="Entrée 6" xfId="489" xr:uid="{00000000-0005-0000-0000-0000E8010000}"/>
    <cellStyle name="Entrée 7" xfId="490" xr:uid="{00000000-0005-0000-0000-0000E9010000}"/>
    <cellStyle name="Entrée 8" xfId="491" xr:uid="{00000000-0005-0000-0000-0000EA010000}"/>
    <cellStyle name="Entrée 9" xfId="492" xr:uid="{00000000-0005-0000-0000-0000EB010000}"/>
    <cellStyle name="Insatisfaisant" xfId="493" builtinId="27" customBuiltin="1"/>
    <cellStyle name="Insatisfaisant 10" xfId="494" xr:uid="{00000000-0005-0000-0000-0000ED010000}"/>
    <cellStyle name="Insatisfaisant 11" xfId="495" xr:uid="{00000000-0005-0000-0000-0000EE010000}"/>
    <cellStyle name="Insatisfaisant 12" xfId="496" xr:uid="{00000000-0005-0000-0000-0000EF010000}"/>
    <cellStyle name="Insatisfaisant 13" xfId="497" xr:uid="{00000000-0005-0000-0000-0000F0010000}"/>
    <cellStyle name="Insatisfaisant 14" xfId="498" xr:uid="{00000000-0005-0000-0000-0000F1010000}"/>
    <cellStyle name="Insatisfaisant 15" xfId="499" xr:uid="{00000000-0005-0000-0000-0000F2010000}"/>
    <cellStyle name="Insatisfaisant 16" xfId="500" xr:uid="{00000000-0005-0000-0000-0000F3010000}"/>
    <cellStyle name="Insatisfaisant 17" xfId="501" xr:uid="{00000000-0005-0000-0000-0000F4010000}"/>
    <cellStyle name="Insatisfaisant 2" xfId="502" xr:uid="{00000000-0005-0000-0000-0000F5010000}"/>
    <cellStyle name="Insatisfaisant 3" xfId="503" xr:uid="{00000000-0005-0000-0000-0000F6010000}"/>
    <cellStyle name="Insatisfaisant 4" xfId="504" xr:uid="{00000000-0005-0000-0000-0000F7010000}"/>
    <cellStyle name="Insatisfaisant 5" xfId="505" xr:uid="{00000000-0005-0000-0000-0000F8010000}"/>
    <cellStyle name="Insatisfaisant 6" xfId="506" xr:uid="{00000000-0005-0000-0000-0000F9010000}"/>
    <cellStyle name="Insatisfaisant 7" xfId="507" xr:uid="{00000000-0005-0000-0000-0000FA010000}"/>
    <cellStyle name="Insatisfaisant 8" xfId="508" xr:uid="{00000000-0005-0000-0000-0000FB010000}"/>
    <cellStyle name="Insatisfaisant 9" xfId="509" xr:uid="{00000000-0005-0000-0000-0000FC010000}"/>
    <cellStyle name="Milliers" xfId="720" builtinId="3"/>
    <cellStyle name="Monétaire" xfId="719" builtinId="4"/>
    <cellStyle name="Neutre" xfId="510" builtinId="28" customBuiltin="1"/>
    <cellStyle name="Neutre 10" xfId="511" xr:uid="{00000000-0005-0000-0000-0000FE010000}"/>
    <cellStyle name="Neutre 11" xfId="512" xr:uid="{00000000-0005-0000-0000-0000FF010000}"/>
    <cellStyle name="Neutre 12" xfId="513" xr:uid="{00000000-0005-0000-0000-000000020000}"/>
    <cellStyle name="Neutre 13" xfId="514" xr:uid="{00000000-0005-0000-0000-000001020000}"/>
    <cellStyle name="Neutre 14" xfId="515" xr:uid="{00000000-0005-0000-0000-000002020000}"/>
    <cellStyle name="Neutre 15" xfId="516" xr:uid="{00000000-0005-0000-0000-000003020000}"/>
    <cellStyle name="Neutre 16" xfId="517" xr:uid="{00000000-0005-0000-0000-000004020000}"/>
    <cellStyle name="Neutre 17" xfId="518" xr:uid="{00000000-0005-0000-0000-000005020000}"/>
    <cellStyle name="Neutre 2" xfId="519" xr:uid="{00000000-0005-0000-0000-000006020000}"/>
    <cellStyle name="Neutre 3" xfId="520" xr:uid="{00000000-0005-0000-0000-000007020000}"/>
    <cellStyle name="Neutre 4" xfId="521" xr:uid="{00000000-0005-0000-0000-000008020000}"/>
    <cellStyle name="Neutre 5" xfId="522" xr:uid="{00000000-0005-0000-0000-000009020000}"/>
    <cellStyle name="Neutre 6" xfId="523" xr:uid="{00000000-0005-0000-0000-00000A020000}"/>
    <cellStyle name="Neutre 7" xfId="524" xr:uid="{00000000-0005-0000-0000-00000B020000}"/>
    <cellStyle name="Neutre 8" xfId="525" xr:uid="{00000000-0005-0000-0000-00000C020000}"/>
    <cellStyle name="Neutre 9" xfId="526" xr:uid="{00000000-0005-0000-0000-00000D020000}"/>
    <cellStyle name="Normal" xfId="0" builtinId="0"/>
    <cellStyle name="Normal 10" xfId="527" xr:uid="{00000000-0005-0000-0000-00000F020000}"/>
    <cellStyle name="Normal 11" xfId="528" xr:uid="{00000000-0005-0000-0000-000010020000}"/>
    <cellStyle name="Normal 11 2" xfId="529" xr:uid="{00000000-0005-0000-0000-000011020000}"/>
    <cellStyle name="Normal 12" xfId="530" xr:uid="{00000000-0005-0000-0000-000012020000}"/>
    <cellStyle name="Normal 13" xfId="531" xr:uid="{00000000-0005-0000-0000-000013020000}"/>
    <cellStyle name="Normal 14" xfId="532" xr:uid="{00000000-0005-0000-0000-000014020000}"/>
    <cellStyle name="Normal 15" xfId="533" xr:uid="{00000000-0005-0000-0000-000015020000}"/>
    <cellStyle name="Normal 15 2" xfId="534" xr:uid="{00000000-0005-0000-0000-000016020000}"/>
    <cellStyle name="Normal 16" xfId="535" xr:uid="{00000000-0005-0000-0000-000017020000}"/>
    <cellStyle name="Normal 17" xfId="536" xr:uid="{00000000-0005-0000-0000-000018020000}"/>
    <cellStyle name="Normal 17 2" xfId="537" xr:uid="{00000000-0005-0000-0000-000019020000}"/>
    <cellStyle name="Normal 18" xfId="538" xr:uid="{00000000-0005-0000-0000-00001A020000}"/>
    <cellStyle name="Normal 2" xfId="539" xr:uid="{00000000-0005-0000-0000-00001B020000}"/>
    <cellStyle name="Normal 25" xfId="540" xr:uid="{00000000-0005-0000-0000-00001C020000}"/>
    <cellStyle name="Normal 3" xfId="541" xr:uid="{00000000-0005-0000-0000-00001D020000}"/>
    <cellStyle name="Normal 4" xfId="542" xr:uid="{00000000-0005-0000-0000-00001E020000}"/>
    <cellStyle name="Normal 5" xfId="543" xr:uid="{00000000-0005-0000-0000-00001F020000}"/>
    <cellStyle name="Normal 6" xfId="544" xr:uid="{00000000-0005-0000-0000-000020020000}"/>
    <cellStyle name="Normal 6 2 2" xfId="545" xr:uid="{00000000-0005-0000-0000-000021020000}"/>
    <cellStyle name="Normal 7" xfId="546" xr:uid="{00000000-0005-0000-0000-000022020000}"/>
    <cellStyle name="Normal 8" xfId="547" xr:uid="{00000000-0005-0000-0000-000023020000}"/>
    <cellStyle name="Normal 9" xfId="548" xr:uid="{00000000-0005-0000-0000-000024020000}"/>
    <cellStyle name="Satisfaisant" xfId="549" builtinId="26" customBuiltin="1"/>
    <cellStyle name="Satisfaisant 10" xfId="550" xr:uid="{00000000-0005-0000-0000-000026020000}"/>
    <cellStyle name="Satisfaisant 11" xfId="551" xr:uid="{00000000-0005-0000-0000-000027020000}"/>
    <cellStyle name="Satisfaisant 12" xfId="552" xr:uid="{00000000-0005-0000-0000-000028020000}"/>
    <cellStyle name="Satisfaisant 13" xfId="553" xr:uid="{00000000-0005-0000-0000-000029020000}"/>
    <cellStyle name="Satisfaisant 14" xfId="554" xr:uid="{00000000-0005-0000-0000-00002A020000}"/>
    <cellStyle name="Satisfaisant 15" xfId="555" xr:uid="{00000000-0005-0000-0000-00002B020000}"/>
    <cellStyle name="Satisfaisant 16" xfId="556" xr:uid="{00000000-0005-0000-0000-00002C020000}"/>
    <cellStyle name="Satisfaisant 17" xfId="557" xr:uid="{00000000-0005-0000-0000-00002D020000}"/>
    <cellStyle name="Satisfaisant 2" xfId="558" xr:uid="{00000000-0005-0000-0000-00002E020000}"/>
    <cellStyle name="Satisfaisant 3" xfId="559" xr:uid="{00000000-0005-0000-0000-00002F020000}"/>
    <cellStyle name="Satisfaisant 4" xfId="560" xr:uid="{00000000-0005-0000-0000-000030020000}"/>
    <cellStyle name="Satisfaisant 5" xfId="561" xr:uid="{00000000-0005-0000-0000-000031020000}"/>
    <cellStyle name="Satisfaisant 6" xfId="562" xr:uid="{00000000-0005-0000-0000-000032020000}"/>
    <cellStyle name="Satisfaisant 7" xfId="563" xr:uid="{00000000-0005-0000-0000-000033020000}"/>
    <cellStyle name="Satisfaisant 8" xfId="564" xr:uid="{00000000-0005-0000-0000-000034020000}"/>
    <cellStyle name="Satisfaisant 9" xfId="565" xr:uid="{00000000-0005-0000-0000-000035020000}"/>
    <cellStyle name="Sortie" xfId="566" builtinId="21" customBuiltin="1"/>
    <cellStyle name="Sortie 10" xfId="567" xr:uid="{00000000-0005-0000-0000-000037020000}"/>
    <cellStyle name="Sortie 11" xfId="568" xr:uid="{00000000-0005-0000-0000-000038020000}"/>
    <cellStyle name="Sortie 12" xfId="569" xr:uid="{00000000-0005-0000-0000-000039020000}"/>
    <cellStyle name="Sortie 13" xfId="570" xr:uid="{00000000-0005-0000-0000-00003A020000}"/>
    <cellStyle name="Sortie 14" xfId="571" xr:uid="{00000000-0005-0000-0000-00003B020000}"/>
    <cellStyle name="Sortie 15" xfId="572" xr:uid="{00000000-0005-0000-0000-00003C020000}"/>
    <cellStyle name="Sortie 16" xfId="573" xr:uid="{00000000-0005-0000-0000-00003D020000}"/>
    <cellStyle name="Sortie 17" xfId="574" xr:uid="{00000000-0005-0000-0000-00003E020000}"/>
    <cellStyle name="Sortie 2" xfId="575" xr:uid="{00000000-0005-0000-0000-00003F020000}"/>
    <cellStyle name="Sortie 3" xfId="576" xr:uid="{00000000-0005-0000-0000-000040020000}"/>
    <cellStyle name="Sortie 4" xfId="577" xr:uid="{00000000-0005-0000-0000-000041020000}"/>
    <cellStyle name="Sortie 5" xfId="578" xr:uid="{00000000-0005-0000-0000-000042020000}"/>
    <cellStyle name="Sortie 6" xfId="579" xr:uid="{00000000-0005-0000-0000-000043020000}"/>
    <cellStyle name="Sortie 7" xfId="580" xr:uid="{00000000-0005-0000-0000-000044020000}"/>
    <cellStyle name="Sortie 8" xfId="581" xr:uid="{00000000-0005-0000-0000-000045020000}"/>
    <cellStyle name="Sortie 9" xfId="582" xr:uid="{00000000-0005-0000-0000-000046020000}"/>
    <cellStyle name="Texte explicatif" xfId="583" builtinId="53" customBuiltin="1"/>
    <cellStyle name="Texte explicatif 10" xfId="584" xr:uid="{00000000-0005-0000-0000-000048020000}"/>
    <cellStyle name="Texte explicatif 11" xfId="585" xr:uid="{00000000-0005-0000-0000-000049020000}"/>
    <cellStyle name="Texte explicatif 12" xfId="586" xr:uid="{00000000-0005-0000-0000-00004A020000}"/>
    <cellStyle name="Texte explicatif 13" xfId="587" xr:uid="{00000000-0005-0000-0000-00004B020000}"/>
    <cellStyle name="Texte explicatif 14" xfId="588" xr:uid="{00000000-0005-0000-0000-00004C020000}"/>
    <cellStyle name="Texte explicatif 15" xfId="589" xr:uid="{00000000-0005-0000-0000-00004D020000}"/>
    <cellStyle name="Texte explicatif 16" xfId="590" xr:uid="{00000000-0005-0000-0000-00004E020000}"/>
    <cellStyle name="Texte explicatif 17" xfId="591" xr:uid="{00000000-0005-0000-0000-00004F020000}"/>
    <cellStyle name="Texte explicatif 2" xfId="592" xr:uid="{00000000-0005-0000-0000-000050020000}"/>
    <cellStyle name="Texte explicatif 3" xfId="593" xr:uid="{00000000-0005-0000-0000-000051020000}"/>
    <cellStyle name="Texte explicatif 4" xfId="594" xr:uid="{00000000-0005-0000-0000-000052020000}"/>
    <cellStyle name="Texte explicatif 5" xfId="595" xr:uid="{00000000-0005-0000-0000-000053020000}"/>
    <cellStyle name="Texte explicatif 6" xfId="596" xr:uid="{00000000-0005-0000-0000-000054020000}"/>
    <cellStyle name="Texte explicatif 7" xfId="597" xr:uid="{00000000-0005-0000-0000-000055020000}"/>
    <cellStyle name="Texte explicatif 8" xfId="598" xr:uid="{00000000-0005-0000-0000-000056020000}"/>
    <cellStyle name="Texte explicatif 9" xfId="599" xr:uid="{00000000-0005-0000-0000-000057020000}"/>
    <cellStyle name="Titre" xfId="600" builtinId="15" customBuiltin="1"/>
    <cellStyle name="Titre 10" xfId="601" xr:uid="{00000000-0005-0000-0000-000059020000}"/>
    <cellStyle name="Titre 11" xfId="602" xr:uid="{00000000-0005-0000-0000-00005A020000}"/>
    <cellStyle name="Titre 12" xfId="603" xr:uid="{00000000-0005-0000-0000-00005B020000}"/>
    <cellStyle name="Titre 13" xfId="604" xr:uid="{00000000-0005-0000-0000-00005C020000}"/>
    <cellStyle name="Titre 14" xfId="605" xr:uid="{00000000-0005-0000-0000-00005D020000}"/>
    <cellStyle name="Titre 15" xfId="606" xr:uid="{00000000-0005-0000-0000-00005E020000}"/>
    <cellStyle name="Titre 16" xfId="607" xr:uid="{00000000-0005-0000-0000-00005F020000}"/>
    <cellStyle name="Titre 17" xfId="608" xr:uid="{00000000-0005-0000-0000-000060020000}"/>
    <cellStyle name="Titre 2" xfId="609" xr:uid="{00000000-0005-0000-0000-000061020000}"/>
    <cellStyle name="Titre 3" xfId="610" xr:uid="{00000000-0005-0000-0000-000062020000}"/>
    <cellStyle name="Titre 4" xfId="611" xr:uid="{00000000-0005-0000-0000-000063020000}"/>
    <cellStyle name="Titre 5" xfId="612" xr:uid="{00000000-0005-0000-0000-000064020000}"/>
    <cellStyle name="Titre 6" xfId="613" xr:uid="{00000000-0005-0000-0000-000065020000}"/>
    <cellStyle name="Titre 7" xfId="614" xr:uid="{00000000-0005-0000-0000-000066020000}"/>
    <cellStyle name="Titre 8" xfId="615" xr:uid="{00000000-0005-0000-0000-000067020000}"/>
    <cellStyle name="Titre 9" xfId="616" xr:uid="{00000000-0005-0000-0000-000068020000}"/>
    <cellStyle name="Titre 1" xfId="617" builtinId="16" customBuiltin="1"/>
    <cellStyle name="Titre 1 10" xfId="618" xr:uid="{00000000-0005-0000-0000-00006A020000}"/>
    <cellStyle name="Titre 1 11" xfId="619" xr:uid="{00000000-0005-0000-0000-00006B020000}"/>
    <cellStyle name="Titre 1 12" xfId="620" xr:uid="{00000000-0005-0000-0000-00006C020000}"/>
    <cellStyle name="Titre 1 13" xfId="621" xr:uid="{00000000-0005-0000-0000-00006D020000}"/>
    <cellStyle name="Titre 1 14" xfId="622" xr:uid="{00000000-0005-0000-0000-00006E020000}"/>
    <cellStyle name="Titre 1 15" xfId="623" xr:uid="{00000000-0005-0000-0000-00006F020000}"/>
    <cellStyle name="Titre 1 16" xfId="624" xr:uid="{00000000-0005-0000-0000-000070020000}"/>
    <cellStyle name="Titre 1 17" xfId="625" xr:uid="{00000000-0005-0000-0000-000071020000}"/>
    <cellStyle name="Titre 1 2" xfId="626" xr:uid="{00000000-0005-0000-0000-000072020000}"/>
    <cellStyle name="Titre 1 3" xfId="627" xr:uid="{00000000-0005-0000-0000-000073020000}"/>
    <cellStyle name="Titre 1 4" xfId="628" xr:uid="{00000000-0005-0000-0000-000074020000}"/>
    <cellStyle name="Titre 1 5" xfId="629" xr:uid="{00000000-0005-0000-0000-000075020000}"/>
    <cellStyle name="Titre 1 6" xfId="630" xr:uid="{00000000-0005-0000-0000-000076020000}"/>
    <cellStyle name="Titre 1 7" xfId="631" xr:uid="{00000000-0005-0000-0000-000077020000}"/>
    <cellStyle name="Titre 1 8" xfId="632" xr:uid="{00000000-0005-0000-0000-000078020000}"/>
    <cellStyle name="Titre 1 9" xfId="633" xr:uid="{00000000-0005-0000-0000-000079020000}"/>
    <cellStyle name="Titre 2" xfId="634" builtinId="17" customBuiltin="1"/>
    <cellStyle name="Titre 2 10" xfId="635" xr:uid="{00000000-0005-0000-0000-00007B020000}"/>
    <cellStyle name="Titre 2 11" xfId="636" xr:uid="{00000000-0005-0000-0000-00007C020000}"/>
    <cellStyle name="Titre 2 12" xfId="637" xr:uid="{00000000-0005-0000-0000-00007D020000}"/>
    <cellStyle name="Titre 2 13" xfId="638" xr:uid="{00000000-0005-0000-0000-00007E020000}"/>
    <cellStyle name="Titre 2 14" xfId="639" xr:uid="{00000000-0005-0000-0000-00007F020000}"/>
    <cellStyle name="Titre 2 15" xfId="640" xr:uid="{00000000-0005-0000-0000-000080020000}"/>
    <cellStyle name="Titre 2 16" xfId="641" xr:uid="{00000000-0005-0000-0000-000081020000}"/>
    <cellStyle name="Titre 2 17" xfId="642" xr:uid="{00000000-0005-0000-0000-000082020000}"/>
    <cellStyle name="Titre 2 2" xfId="643" xr:uid="{00000000-0005-0000-0000-000083020000}"/>
    <cellStyle name="Titre 2 3" xfId="644" xr:uid="{00000000-0005-0000-0000-000084020000}"/>
    <cellStyle name="Titre 2 4" xfId="645" xr:uid="{00000000-0005-0000-0000-000085020000}"/>
    <cellStyle name="Titre 2 5" xfId="646" xr:uid="{00000000-0005-0000-0000-000086020000}"/>
    <cellStyle name="Titre 2 6" xfId="647" xr:uid="{00000000-0005-0000-0000-000087020000}"/>
    <cellStyle name="Titre 2 7" xfId="648" xr:uid="{00000000-0005-0000-0000-000088020000}"/>
    <cellStyle name="Titre 2 8" xfId="649" xr:uid="{00000000-0005-0000-0000-000089020000}"/>
    <cellStyle name="Titre 2 9" xfId="650" xr:uid="{00000000-0005-0000-0000-00008A020000}"/>
    <cellStyle name="Titre 3" xfId="651" builtinId="18" customBuiltin="1"/>
    <cellStyle name="Titre 3 10" xfId="652" xr:uid="{00000000-0005-0000-0000-00008C020000}"/>
    <cellStyle name="Titre 3 11" xfId="653" xr:uid="{00000000-0005-0000-0000-00008D020000}"/>
    <cellStyle name="Titre 3 12" xfId="654" xr:uid="{00000000-0005-0000-0000-00008E020000}"/>
    <cellStyle name="Titre 3 13" xfId="655" xr:uid="{00000000-0005-0000-0000-00008F020000}"/>
    <cellStyle name="Titre 3 14" xfId="656" xr:uid="{00000000-0005-0000-0000-000090020000}"/>
    <cellStyle name="Titre 3 15" xfId="657" xr:uid="{00000000-0005-0000-0000-000091020000}"/>
    <cellStyle name="Titre 3 16" xfId="658" xr:uid="{00000000-0005-0000-0000-000092020000}"/>
    <cellStyle name="Titre 3 17" xfId="659" xr:uid="{00000000-0005-0000-0000-000093020000}"/>
    <cellStyle name="Titre 3 2" xfId="660" xr:uid="{00000000-0005-0000-0000-000094020000}"/>
    <cellStyle name="Titre 3 3" xfId="661" xr:uid="{00000000-0005-0000-0000-000095020000}"/>
    <cellStyle name="Titre 3 4" xfId="662" xr:uid="{00000000-0005-0000-0000-000096020000}"/>
    <cellStyle name="Titre 3 5" xfId="663" xr:uid="{00000000-0005-0000-0000-000097020000}"/>
    <cellStyle name="Titre 3 6" xfId="664" xr:uid="{00000000-0005-0000-0000-000098020000}"/>
    <cellStyle name="Titre 3 7" xfId="665" xr:uid="{00000000-0005-0000-0000-000099020000}"/>
    <cellStyle name="Titre 3 8" xfId="666" xr:uid="{00000000-0005-0000-0000-00009A020000}"/>
    <cellStyle name="Titre 3 9" xfId="667" xr:uid="{00000000-0005-0000-0000-00009B020000}"/>
    <cellStyle name="Titre 4" xfId="668" builtinId="19" customBuiltin="1"/>
    <cellStyle name="Titre 4 10" xfId="669" xr:uid="{00000000-0005-0000-0000-00009D020000}"/>
    <cellStyle name="Titre 4 11" xfId="670" xr:uid="{00000000-0005-0000-0000-00009E020000}"/>
    <cellStyle name="Titre 4 12" xfId="671" xr:uid="{00000000-0005-0000-0000-00009F020000}"/>
    <cellStyle name="Titre 4 13" xfId="672" xr:uid="{00000000-0005-0000-0000-0000A0020000}"/>
    <cellStyle name="Titre 4 14" xfId="673" xr:uid="{00000000-0005-0000-0000-0000A1020000}"/>
    <cellStyle name="Titre 4 15" xfId="674" xr:uid="{00000000-0005-0000-0000-0000A2020000}"/>
    <cellStyle name="Titre 4 16" xfId="675" xr:uid="{00000000-0005-0000-0000-0000A3020000}"/>
    <cellStyle name="Titre 4 17" xfId="676" xr:uid="{00000000-0005-0000-0000-0000A4020000}"/>
    <cellStyle name="Titre 4 2" xfId="677" xr:uid="{00000000-0005-0000-0000-0000A5020000}"/>
    <cellStyle name="Titre 4 3" xfId="678" xr:uid="{00000000-0005-0000-0000-0000A6020000}"/>
    <cellStyle name="Titre 4 4" xfId="679" xr:uid="{00000000-0005-0000-0000-0000A7020000}"/>
    <cellStyle name="Titre 4 5" xfId="680" xr:uid="{00000000-0005-0000-0000-0000A8020000}"/>
    <cellStyle name="Titre 4 6" xfId="681" xr:uid="{00000000-0005-0000-0000-0000A9020000}"/>
    <cellStyle name="Titre 4 7" xfId="682" xr:uid="{00000000-0005-0000-0000-0000AA020000}"/>
    <cellStyle name="Titre 4 8" xfId="683" xr:uid="{00000000-0005-0000-0000-0000AB020000}"/>
    <cellStyle name="Titre 4 9" xfId="684" xr:uid="{00000000-0005-0000-0000-0000AC020000}"/>
    <cellStyle name="Total" xfId="685" builtinId="25" customBuiltin="1"/>
    <cellStyle name="Total 10" xfId="686" xr:uid="{00000000-0005-0000-0000-0000AE020000}"/>
    <cellStyle name="Total 11" xfId="687" xr:uid="{00000000-0005-0000-0000-0000AF020000}"/>
    <cellStyle name="Total 12" xfId="688" xr:uid="{00000000-0005-0000-0000-0000B0020000}"/>
    <cellStyle name="Total 13" xfId="689" xr:uid="{00000000-0005-0000-0000-0000B1020000}"/>
    <cellStyle name="Total 14" xfId="690" xr:uid="{00000000-0005-0000-0000-0000B2020000}"/>
    <cellStyle name="Total 15" xfId="691" xr:uid="{00000000-0005-0000-0000-0000B3020000}"/>
    <cellStyle name="Total 16" xfId="692" xr:uid="{00000000-0005-0000-0000-0000B4020000}"/>
    <cellStyle name="Total 17" xfId="693" xr:uid="{00000000-0005-0000-0000-0000B5020000}"/>
    <cellStyle name="Total 2" xfId="694" xr:uid="{00000000-0005-0000-0000-0000B6020000}"/>
    <cellStyle name="Total 3" xfId="695" xr:uid="{00000000-0005-0000-0000-0000B7020000}"/>
    <cellStyle name="Total 4" xfId="696" xr:uid="{00000000-0005-0000-0000-0000B8020000}"/>
    <cellStyle name="Total 5" xfId="697" xr:uid="{00000000-0005-0000-0000-0000B9020000}"/>
    <cellStyle name="Total 6" xfId="698" xr:uid="{00000000-0005-0000-0000-0000BA020000}"/>
    <cellStyle name="Total 7" xfId="699" xr:uid="{00000000-0005-0000-0000-0000BB020000}"/>
    <cellStyle name="Total 8" xfId="700" xr:uid="{00000000-0005-0000-0000-0000BC020000}"/>
    <cellStyle name="Total 9" xfId="701" xr:uid="{00000000-0005-0000-0000-0000BD020000}"/>
    <cellStyle name="Vérification" xfId="702" builtinId="23" customBuiltin="1"/>
    <cellStyle name="Vérification 10" xfId="703" xr:uid="{00000000-0005-0000-0000-0000BF020000}"/>
    <cellStyle name="Vérification 11" xfId="704" xr:uid="{00000000-0005-0000-0000-0000C0020000}"/>
    <cellStyle name="Vérification 12" xfId="705" xr:uid="{00000000-0005-0000-0000-0000C1020000}"/>
    <cellStyle name="Vérification 13" xfId="706" xr:uid="{00000000-0005-0000-0000-0000C2020000}"/>
    <cellStyle name="Vérification 14" xfId="707" xr:uid="{00000000-0005-0000-0000-0000C3020000}"/>
    <cellStyle name="Vérification 15" xfId="708" xr:uid="{00000000-0005-0000-0000-0000C4020000}"/>
    <cellStyle name="Vérification 16" xfId="709" xr:uid="{00000000-0005-0000-0000-0000C5020000}"/>
    <cellStyle name="Vérification 17" xfId="710" xr:uid="{00000000-0005-0000-0000-0000C6020000}"/>
    <cellStyle name="Vérification 2" xfId="711" xr:uid="{00000000-0005-0000-0000-0000C7020000}"/>
    <cellStyle name="Vérification 3" xfId="712" xr:uid="{00000000-0005-0000-0000-0000C8020000}"/>
    <cellStyle name="Vérification 4" xfId="713" xr:uid="{00000000-0005-0000-0000-0000C9020000}"/>
    <cellStyle name="Vérification 5" xfId="714" xr:uid="{00000000-0005-0000-0000-0000CA020000}"/>
    <cellStyle name="Vérification 6" xfId="715" xr:uid="{00000000-0005-0000-0000-0000CB020000}"/>
    <cellStyle name="Vérification 7" xfId="716" xr:uid="{00000000-0005-0000-0000-0000CC020000}"/>
    <cellStyle name="Vérification 8" xfId="717" xr:uid="{00000000-0005-0000-0000-0000CD020000}"/>
    <cellStyle name="Vérification 9" xfId="718" xr:uid="{00000000-0005-0000-0000-0000CE020000}"/>
  </cellStyles>
  <dxfs count="0"/>
  <tableStyles count="0" defaultTableStyle="TableStyleMedium9" defaultPivotStyle="PivotStyleLight16"/>
  <colors>
    <mruColors>
      <color rgb="FF0000FF"/>
      <color rgb="FFFF00FF"/>
      <color rgb="FF000099"/>
      <color rgb="FFCCFFFF"/>
      <color rgb="FF0066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K274"/>
  <sheetViews>
    <sheetView zoomScaleNormal="100" workbookViewId="0">
      <selection activeCell="G1" sqref="G1:L1048576"/>
    </sheetView>
  </sheetViews>
  <sheetFormatPr baseColWidth="10" defaultColWidth="55" defaultRowHeight="12.75" x14ac:dyDescent="0.2"/>
  <cols>
    <col min="1" max="1" width="25.42578125" style="106" bestFit="1" customWidth="1"/>
    <col min="2" max="2" width="13.85546875" style="106" bestFit="1" customWidth="1"/>
    <col min="3" max="3" width="27.42578125" style="106" bestFit="1" customWidth="1"/>
    <col min="4" max="4" width="12.140625" style="106" bestFit="1" customWidth="1"/>
    <col min="5" max="5" width="3" style="106" bestFit="1" customWidth="1"/>
    <col min="6" max="6" width="4" style="38" bestFit="1" customWidth="1"/>
    <col min="7" max="7" width="20.5703125" style="38" bestFit="1" customWidth="1"/>
    <col min="8" max="8" width="17.85546875" style="38" bestFit="1" customWidth="1"/>
    <col min="9" max="9" width="24.28515625" style="38" bestFit="1" customWidth="1"/>
    <col min="10" max="10" width="12.140625" style="38" bestFit="1" customWidth="1"/>
    <col min="11" max="11" width="3" style="38" bestFit="1" customWidth="1"/>
    <col min="12" max="16384" width="55" style="38"/>
  </cols>
  <sheetData>
    <row r="1" spans="1:11" x14ac:dyDescent="0.2">
      <c r="A1" s="104"/>
      <c r="B1" s="104"/>
      <c r="C1" s="104"/>
      <c r="D1" s="104"/>
      <c r="E1" s="124"/>
      <c r="F1" s="53">
        <v>1</v>
      </c>
      <c r="G1" s="104"/>
      <c r="H1" s="104"/>
      <c r="I1" s="104"/>
      <c r="J1" s="104"/>
      <c r="K1" s="124"/>
    </row>
    <row r="2" spans="1:11" x14ac:dyDescent="0.2">
      <c r="A2" s="104"/>
      <c r="B2" s="104"/>
      <c r="C2" s="104"/>
      <c r="D2" s="104"/>
      <c r="E2" s="124"/>
      <c r="F2" s="53">
        <v>2</v>
      </c>
      <c r="G2" s="104"/>
      <c r="H2" s="104"/>
      <c r="I2" s="104"/>
      <c r="J2" s="104"/>
      <c r="K2" s="124"/>
    </row>
    <row r="3" spans="1:11" x14ac:dyDescent="0.2">
      <c r="A3" s="104"/>
      <c r="B3" s="104"/>
      <c r="C3" s="104"/>
      <c r="D3" s="104"/>
      <c r="E3" s="124"/>
      <c r="F3" s="53">
        <v>3</v>
      </c>
      <c r="G3" s="104"/>
      <c r="H3" s="104"/>
      <c r="I3" s="104"/>
      <c r="J3" s="104"/>
      <c r="K3" s="124"/>
    </row>
    <row r="4" spans="1:11" x14ac:dyDescent="0.2">
      <c r="A4" s="104"/>
      <c r="B4" s="104"/>
      <c r="C4" s="104"/>
      <c r="D4" s="104"/>
      <c r="E4" s="124"/>
      <c r="F4" s="53">
        <v>4</v>
      </c>
      <c r="G4" s="104"/>
      <c r="H4" s="104"/>
      <c r="I4" s="104"/>
      <c r="J4" s="104"/>
      <c r="K4" s="124"/>
    </row>
    <row r="5" spans="1:11" x14ac:dyDescent="0.2">
      <c r="A5" s="104"/>
      <c r="B5" s="104"/>
      <c r="C5" s="104"/>
      <c r="D5" s="104"/>
      <c r="E5" s="124"/>
      <c r="F5" s="53">
        <v>5</v>
      </c>
      <c r="G5" s="104"/>
      <c r="H5" s="104"/>
      <c r="I5" s="104"/>
      <c r="J5" s="104"/>
      <c r="K5" s="124"/>
    </row>
    <row r="6" spans="1:11" x14ac:dyDescent="0.2">
      <c r="A6" s="104"/>
      <c r="B6" s="104"/>
      <c r="C6" s="104"/>
      <c r="D6" s="104"/>
      <c r="E6" s="124"/>
      <c r="F6" s="53">
        <v>6</v>
      </c>
      <c r="G6" s="104"/>
      <c r="H6" s="104"/>
      <c r="I6" s="104"/>
      <c r="J6" s="104"/>
      <c r="K6" s="124"/>
    </row>
    <row r="7" spans="1:11" x14ac:dyDescent="0.2">
      <c r="A7" s="104"/>
      <c r="B7" s="104"/>
      <c r="C7" s="104"/>
      <c r="D7" s="104"/>
      <c r="E7" s="124"/>
      <c r="F7" s="53">
        <v>7</v>
      </c>
      <c r="G7" s="104"/>
      <c r="H7" s="104"/>
      <c r="I7" s="104"/>
      <c r="J7" s="104"/>
      <c r="K7" s="124"/>
    </row>
    <row r="8" spans="1:11" x14ac:dyDescent="0.2">
      <c r="A8" s="104"/>
      <c r="B8" s="104"/>
      <c r="C8" s="104"/>
      <c r="D8" s="104"/>
      <c r="E8" s="124"/>
      <c r="F8" s="53">
        <v>8</v>
      </c>
      <c r="G8" s="104"/>
      <c r="H8" s="104"/>
      <c r="I8" s="104"/>
      <c r="J8" s="104"/>
      <c r="K8" s="124"/>
    </row>
    <row r="9" spans="1:11" x14ac:dyDescent="0.2">
      <c r="A9" s="104"/>
      <c r="B9" s="104"/>
      <c r="C9" s="104"/>
      <c r="D9" s="104"/>
      <c r="E9" s="124"/>
      <c r="F9" s="53">
        <v>9</v>
      </c>
      <c r="G9" s="104"/>
      <c r="H9" s="104"/>
      <c r="I9" s="104"/>
      <c r="J9" s="104"/>
      <c r="K9" s="124"/>
    </row>
    <row r="10" spans="1:11" x14ac:dyDescent="0.2">
      <c r="A10" s="104"/>
      <c r="B10" s="104"/>
      <c r="C10" s="104"/>
      <c r="D10" s="104"/>
      <c r="E10" s="124"/>
      <c r="F10" s="53">
        <v>10</v>
      </c>
      <c r="G10" s="104"/>
      <c r="H10" s="104"/>
      <c r="I10" s="104"/>
      <c r="J10" s="104"/>
      <c r="K10" s="124"/>
    </row>
    <row r="11" spans="1:11" x14ac:dyDescent="0.2">
      <c r="A11" s="104"/>
      <c r="B11" s="104"/>
      <c r="C11" s="104"/>
      <c r="D11" s="104"/>
      <c r="E11" s="124"/>
      <c r="F11" s="53">
        <v>11</v>
      </c>
      <c r="G11" s="104"/>
      <c r="H11" s="104"/>
      <c r="I11" s="104"/>
      <c r="J11" s="104"/>
      <c r="K11" s="124"/>
    </row>
    <row r="12" spans="1:11" x14ac:dyDescent="0.2">
      <c r="A12" s="104"/>
      <c r="B12" s="104"/>
      <c r="C12" s="104"/>
      <c r="D12" s="104"/>
      <c r="E12" s="124"/>
      <c r="F12" s="53">
        <v>12</v>
      </c>
      <c r="G12" s="104"/>
      <c r="H12" s="104"/>
      <c r="I12" s="104"/>
      <c r="J12" s="104"/>
      <c r="K12" s="124"/>
    </row>
    <row r="13" spans="1:11" x14ac:dyDescent="0.2">
      <c r="A13" s="104"/>
      <c r="B13" s="104"/>
      <c r="C13" s="104"/>
      <c r="D13" s="104"/>
      <c r="E13" s="124"/>
      <c r="F13" s="53">
        <v>13</v>
      </c>
      <c r="G13" s="104"/>
      <c r="H13" s="104"/>
      <c r="I13" s="104"/>
      <c r="J13" s="104"/>
      <c r="K13" s="124"/>
    </row>
    <row r="14" spans="1:11" x14ac:dyDescent="0.2">
      <c r="A14" s="104"/>
      <c r="B14" s="104"/>
      <c r="C14" s="104"/>
      <c r="D14" s="104"/>
      <c r="E14" s="124"/>
      <c r="F14" s="53">
        <v>14</v>
      </c>
      <c r="G14" s="104"/>
      <c r="H14" s="104"/>
      <c r="I14" s="104"/>
      <c r="J14" s="104"/>
      <c r="K14" s="124"/>
    </row>
    <row r="15" spans="1:11" x14ac:dyDescent="0.2">
      <c r="A15" s="104"/>
      <c r="B15" s="104"/>
      <c r="C15" s="104"/>
      <c r="D15" s="104"/>
      <c r="E15" s="124"/>
      <c r="F15" s="53">
        <v>15</v>
      </c>
      <c r="G15" s="104"/>
      <c r="H15" s="104"/>
      <c r="I15" s="104"/>
      <c r="J15" s="104"/>
      <c r="K15" s="124"/>
    </row>
    <row r="16" spans="1:11" x14ac:dyDescent="0.2">
      <c r="A16" s="104"/>
      <c r="B16" s="104"/>
      <c r="C16" s="104"/>
      <c r="D16" s="104"/>
      <c r="E16" s="124"/>
      <c r="F16" s="53">
        <v>16</v>
      </c>
      <c r="G16" s="104"/>
      <c r="H16" s="104"/>
      <c r="I16" s="104"/>
      <c r="J16" s="104"/>
      <c r="K16" s="124"/>
    </row>
    <row r="17" spans="1:11" x14ac:dyDescent="0.2">
      <c r="A17" s="104"/>
      <c r="B17" s="104"/>
      <c r="C17" s="104"/>
      <c r="D17" s="104"/>
      <c r="E17" s="124"/>
      <c r="F17" s="53">
        <v>17</v>
      </c>
      <c r="G17" s="104"/>
      <c r="H17" s="104"/>
      <c r="I17" s="104"/>
      <c r="J17" s="104"/>
      <c r="K17" s="124"/>
    </row>
    <row r="18" spans="1:11" x14ac:dyDescent="0.2">
      <c r="A18" s="104"/>
      <c r="B18" s="104"/>
      <c r="C18" s="104"/>
      <c r="D18" s="104"/>
      <c r="E18" s="124"/>
      <c r="F18" s="53">
        <v>18</v>
      </c>
      <c r="G18" s="104"/>
      <c r="H18" s="104"/>
      <c r="I18" s="104"/>
      <c r="J18" s="104"/>
      <c r="K18" s="124"/>
    </row>
    <row r="19" spans="1:11" x14ac:dyDescent="0.2">
      <c r="A19" s="104"/>
      <c r="B19" s="104"/>
      <c r="C19" s="104"/>
      <c r="D19" s="104"/>
      <c r="E19" s="124"/>
      <c r="F19" s="53">
        <v>19</v>
      </c>
      <c r="G19" s="104"/>
      <c r="H19" s="104"/>
      <c r="I19" s="104"/>
      <c r="J19" s="104"/>
      <c r="K19" s="124"/>
    </row>
    <row r="20" spans="1:11" x14ac:dyDescent="0.2">
      <c r="A20" s="104"/>
      <c r="B20" s="104"/>
      <c r="C20" s="104"/>
      <c r="D20" s="104"/>
      <c r="E20" s="124"/>
      <c r="F20" s="53">
        <v>20</v>
      </c>
      <c r="G20" s="104"/>
      <c r="H20" s="104"/>
      <c r="I20" s="104"/>
      <c r="J20" s="104"/>
      <c r="K20" s="124"/>
    </row>
    <row r="21" spans="1:11" x14ac:dyDescent="0.2">
      <c r="A21" s="104"/>
      <c r="B21" s="104"/>
      <c r="C21" s="104"/>
      <c r="D21" s="104"/>
      <c r="E21" s="124"/>
      <c r="F21" s="53">
        <v>21</v>
      </c>
      <c r="G21" s="104"/>
      <c r="H21" s="104"/>
      <c r="I21" s="104"/>
      <c r="J21" s="104"/>
      <c r="K21" s="124"/>
    </row>
    <row r="22" spans="1:11" x14ac:dyDescent="0.2">
      <c r="A22" s="104"/>
      <c r="B22" s="104"/>
      <c r="C22" s="104"/>
      <c r="D22" s="104"/>
      <c r="E22" s="124"/>
      <c r="F22" s="53">
        <v>22</v>
      </c>
      <c r="G22" s="104"/>
      <c r="H22" s="104"/>
      <c r="I22" s="104"/>
      <c r="J22" s="104"/>
      <c r="K22" s="124"/>
    </row>
    <row r="23" spans="1:11" x14ac:dyDescent="0.2">
      <c r="A23" s="104"/>
      <c r="B23" s="104"/>
      <c r="C23" s="104"/>
      <c r="D23" s="104"/>
      <c r="E23" s="124"/>
      <c r="F23" s="53">
        <v>23</v>
      </c>
      <c r="G23" s="104"/>
      <c r="H23" s="104"/>
      <c r="I23" s="104"/>
      <c r="J23" s="104"/>
      <c r="K23" s="124"/>
    </row>
    <row r="24" spans="1:11" x14ac:dyDescent="0.2">
      <c r="A24" s="104"/>
      <c r="B24" s="104"/>
      <c r="C24" s="104"/>
      <c r="D24" s="104"/>
      <c r="E24" s="124"/>
      <c r="F24" s="53">
        <v>24</v>
      </c>
      <c r="G24" s="104"/>
      <c r="H24" s="104"/>
      <c r="I24" s="104"/>
      <c r="J24" s="104"/>
      <c r="K24" s="124"/>
    </row>
    <row r="25" spans="1:11" x14ac:dyDescent="0.2">
      <c r="A25" s="104"/>
      <c r="B25" s="104"/>
      <c r="C25" s="104"/>
      <c r="D25" s="104"/>
      <c r="E25" s="124"/>
      <c r="F25" s="53">
        <v>25</v>
      </c>
      <c r="G25" s="104"/>
      <c r="H25" s="104"/>
      <c r="I25" s="104"/>
      <c r="J25" s="104"/>
      <c r="K25" s="124"/>
    </row>
    <row r="26" spans="1:11" x14ac:dyDescent="0.2">
      <c r="A26" s="104"/>
      <c r="B26" s="104"/>
      <c r="C26" s="104"/>
      <c r="D26" s="104"/>
      <c r="E26" s="124"/>
      <c r="F26" s="53">
        <v>26</v>
      </c>
      <c r="G26" s="104"/>
      <c r="H26" s="104"/>
      <c r="I26" s="104"/>
      <c r="J26" s="104"/>
      <c r="K26" s="124"/>
    </row>
    <row r="27" spans="1:11" x14ac:dyDescent="0.2">
      <c r="A27" s="104"/>
      <c r="B27" s="104"/>
      <c r="C27" s="104"/>
      <c r="D27" s="104"/>
      <c r="E27" s="124"/>
      <c r="F27" s="53">
        <v>27</v>
      </c>
      <c r="G27" s="104"/>
      <c r="H27" s="104"/>
      <c r="I27" s="104"/>
      <c r="J27" s="104"/>
      <c r="K27" s="124"/>
    </row>
    <row r="28" spans="1:11" x14ac:dyDescent="0.2">
      <c r="A28" s="104"/>
      <c r="B28" s="104"/>
      <c r="C28" s="104"/>
      <c r="D28" s="104"/>
      <c r="E28" s="124"/>
      <c r="F28" s="53">
        <v>28</v>
      </c>
      <c r="G28" s="104"/>
      <c r="H28" s="104"/>
      <c r="I28" s="104"/>
      <c r="J28" s="104"/>
      <c r="K28" s="124"/>
    </row>
    <row r="29" spans="1:11" x14ac:dyDescent="0.2">
      <c r="A29" s="104"/>
      <c r="B29" s="104"/>
      <c r="C29" s="104"/>
      <c r="D29" s="104"/>
      <c r="E29" s="124"/>
      <c r="F29" s="53">
        <v>29</v>
      </c>
      <c r="G29" s="104"/>
      <c r="H29" s="104"/>
      <c r="I29" s="104"/>
      <c r="J29" s="104"/>
      <c r="K29" s="124"/>
    </row>
    <row r="30" spans="1:11" x14ac:dyDescent="0.2">
      <c r="A30" s="104"/>
      <c r="B30" s="104"/>
      <c r="C30" s="104"/>
      <c r="D30" s="104"/>
      <c r="E30" s="124"/>
      <c r="F30" s="53">
        <v>30</v>
      </c>
      <c r="G30" s="104"/>
      <c r="H30" s="104"/>
      <c r="I30" s="104"/>
      <c r="J30" s="104"/>
      <c r="K30" s="124"/>
    </row>
    <row r="31" spans="1:11" x14ac:dyDescent="0.2">
      <c r="A31" s="104"/>
      <c r="B31" s="104"/>
      <c r="C31" s="104"/>
      <c r="D31" s="104"/>
      <c r="E31" s="124"/>
      <c r="F31" s="53">
        <v>31</v>
      </c>
      <c r="G31" s="104"/>
      <c r="H31" s="104"/>
      <c r="I31" s="104"/>
      <c r="J31" s="104"/>
      <c r="K31" s="124"/>
    </row>
    <row r="32" spans="1:11" x14ac:dyDescent="0.2">
      <c r="A32" s="104"/>
      <c r="B32" s="104"/>
      <c r="C32" s="104"/>
      <c r="D32" s="104"/>
      <c r="E32" s="124"/>
      <c r="F32" s="53">
        <v>32</v>
      </c>
      <c r="G32" s="104"/>
      <c r="H32" s="104"/>
      <c r="I32" s="104"/>
      <c r="J32" s="104"/>
      <c r="K32" s="124"/>
    </row>
    <row r="33" spans="1:11" x14ac:dyDescent="0.2">
      <c r="A33" s="104"/>
      <c r="B33" s="104"/>
      <c r="C33" s="104"/>
      <c r="D33" s="104"/>
      <c r="E33" s="124"/>
      <c r="F33" s="53">
        <v>33</v>
      </c>
      <c r="G33" s="104"/>
      <c r="H33" s="104"/>
      <c r="I33" s="104"/>
      <c r="J33" s="104"/>
      <c r="K33" s="124"/>
    </row>
    <row r="34" spans="1:11" x14ac:dyDescent="0.2">
      <c r="A34" s="104"/>
      <c r="B34" s="104"/>
      <c r="C34" s="104"/>
      <c r="D34" s="104"/>
      <c r="E34" s="124"/>
      <c r="F34" s="53">
        <v>34</v>
      </c>
      <c r="G34" s="104"/>
      <c r="H34" s="104"/>
      <c r="I34" s="104"/>
      <c r="J34" s="104"/>
      <c r="K34" s="124"/>
    </row>
    <row r="35" spans="1:11" x14ac:dyDescent="0.2">
      <c r="A35" s="104"/>
      <c r="B35" s="104"/>
      <c r="C35" s="104"/>
      <c r="D35" s="104"/>
      <c r="E35" s="124"/>
      <c r="F35" s="53">
        <v>35</v>
      </c>
      <c r="G35" s="104"/>
      <c r="H35" s="104"/>
      <c r="I35" s="104"/>
      <c r="J35" s="104"/>
      <c r="K35" s="124"/>
    </row>
    <row r="36" spans="1:11" x14ac:dyDescent="0.2">
      <c r="A36" s="104"/>
      <c r="B36" s="104"/>
      <c r="C36" s="104"/>
      <c r="D36" s="104"/>
      <c r="E36" s="124"/>
      <c r="F36" s="53">
        <v>36</v>
      </c>
      <c r="G36" s="104"/>
      <c r="H36" s="104"/>
      <c r="I36" s="104"/>
      <c r="J36" s="104"/>
      <c r="K36" s="124"/>
    </row>
    <row r="37" spans="1:11" x14ac:dyDescent="0.2">
      <c r="A37" s="104"/>
      <c r="B37" s="104"/>
      <c r="C37" s="104"/>
      <c r="D37" s="104"/>
      <c r="E37" s="124"/>
      <c r="F37" s="53">
        <v>37</v>
      </c>
      <c r="G37" s="104"/>
      <c r="H37" s="104"/>
      <c r="I37" s="104"/>
      <c r="J37" s="104"/>
      <c r="K37" s="124"/>
    </row>
    <row r="38" spans="1:11" x14ac:dyDescent="0.2">
      <c r="A38" s="104"/>
      <c r="B38" s="104"/>
      <c r="C38" s="104"/>
      <c r="D38" s="104"/>
      <c r="E38" s="124"/>
      <c r="F38" s="53">
        <v>38</v>
      </c>
      <c r="G38" s="104"/>
      <c r="H38" s="104"/>
      <c r="I38" s="104"/>
      <c r="J38" s="104"/>
      <c r="K38" s="124"/>
    </row>
    <row r="39" spans="1:11" x14ac:dyDescent="0.2">
      <c r="A39" s="104"/>
      <c r="B39" s="104"/>
      <c r="C39" s="104"/>
      <c r="D39" s="104"/>
      <c r="E39" s="124"/>
      <c r="F39" s="53">
        <v>39</v>
      </c>
      <c r="G39" s="104"/>
      <c r="H39" s="104"/>
      <c r="I39" s="104"/>
      <c r="J39" s="104"/>
      <c r="K39" s="124"/>
    </row>
    <row r="40" spans="1:11" x14ac:dyDescent="0.2">
      <c r="A40" s="104"/>
      <c r="B40" s="104"/>
      <c r="C40" s="104"/>
      <c r="D40" s="104"/>
      <c r="E40" s="124"/>
      <c r="F40" s="53">
        <v>40</v>
      </c>
      <c r="G40" s="104"/>
      <c r="H40" s="104"/>
      <c r="I40" s="104"/>
      <c r="J40" s="104"/>
      <c r="K40" s="124"/>
    </row>
    <row r="41" spans="1:11" x14ac:dyDescent="0.2">
      <c r="A41" s="104"/>
      <c r="B41" s="104"/>
      <c r="C41" s="104"/>
      <c r="D41" s="104"/>
      <c r="E41" s="124"/>
      <c r="F41" s="53">
        <v>41</v>
      </c>
      <c r="G41" s="104"/>
      <c r="H41" s="104"/>
      <c r="I41" s="104"/>
      <c r="J41" s="104"/>
      <c r="K41" s="124"/>
    </row>
    <row r="42" spans="1:11" x14ac:dyDescent="0.2">
      <c r="A42" s="104"/>
      <c r="B42" s="104"/>
      <c r="C42" s="104"/>
      <c r="D42" s="104"/>
      <c r="E42" s="124"/>
      <c r="F42" s="53">
        <v>42</v>
      </c>
      <c r="G42" s="104"/>
      <c r="H42" s="104"/>
      <c r="I42" s="104"/>
      <c r="J42" s="104"/>
      <c r="K42" s="124"/>
    </row>
    <row r="43" spans="1:11" x14ac:dyDescent="0.2">
      <c r="A43" s="104"/>
      <c r="B43" s="104"/>
      <c r="C43" s="104"/>
      <c r="D43" s="104"/>
      <c r="E43" s="124"/>
      <c r="F43" s="53">
        <v>43</v>
      </c>
      <c r="G43" s="104"/>
      <c r="H43" s="104"/>
      <c r="I43" s="104"/>
      <c r="J43" s="104"/>
      <c r="K43" s="124"/>
    </row>
    <row r="44" spans="1:11" x14ac:dyDescent="0.2">
      <c r="A44" s="104"/>
      <c r="B44" s="104"/>
      <c r="C44" s="104"/>
      <c r="D44" s="104"/>
      <c r="E44" s="124"/>
      <c r="F44" s="53">
        <v>44</v>
      </c>
      <c r="G44" s="104"/>
      <c r="H44" s="104"/>
      <c r="I44" s="104"/>
      <c r="J44" s="104"/>
      <c r="K44" s="124"/>
    </row>
    <row r="45" spans="1:11" x14ac:dyDescent="0.2">
      <c r="A45" s="104"/>
      <c r="B45" s="104"/>
      <c r="C45" s="104"/>
      <c r="D45" s="104"/>
      <c r="E45" s="124"/>
      <c r="F45" s="53">
        <v>45</v>
      </c>
      <c r="G45" s="104"/>
      <c r="H45" s="104"/>
      <c r="I45" s="104"/>
      <c r="J45" s="104"/>
      <c r="K45" s="124"/>
    </row>
    <row r="46" spans="1:11" x14ac:dyDescent="0.2">
      <c r="A46" s="104"/>
      <c r="B46" s="104"/>
      <c r="C46" s="104"/>
      <c r="D46" s="104"/>
      <c r="E46" s="124"/>
      <c r="F46" s="53">
        <v>46</v>
      </c>
      <c r="G46" s="104"/>
      <c r="H46" s="104"/>
      <c r="I46" s="104"/>
      <c r="J46" s="104"/>
      <c r="K46" s="124"/>
    </row>
    <row r="47" spans="1:11" x14ac:dyDescent="0.2">
      <c r="A47" s="104"/>
      <c r="B47" s="104"/>
      <c r="C47" s="104"/>
      <c r="D47" s="104"/>
      <c r="E47" s="124"/>
      <c r="F47" s="53">
        <v>47</v>
      </c>
      <c r="G47" s="104"/>
      <c r="H47" s="104"/>
      <c r="I47" s="104"/>
      <c r="J47" s="104"/>
      <c r="K47" s="124"/>
    </row>
    <row r="48" spans="1:11" x14ac:dyDescent="0.2">
      <c r="A48" s="104"/>
      <c r="B48" s="104"/>
      <c r="C48" s="104"/>
      <c r="D48" s="104"/>
      <c r="E48" s="124"/>
      <c r="F48" s="53">
        <v>48</v>
      </c>
      <c r="G48" s="104"/>
      <c r="H48" s="104"/>
      <c r="I48" s="104"/>
      <c r="J48" s="104"/>
      <c r="K48" s="124"/>
    </row>
    <row r="49" spans="1:11" x14ac:dyDescent="0.2">
      <c r="A49" s="104"/>
      <c r="B49" s="104"/>
      <c r="C49" s="104"/>
      <c r="D49" s="104"/>
      <c r="E49" s="124"/>
      <c r="F49" s="53">
        <v>49</v>
      </c>
      <c r="G49" s="104"/>
      <c r="H49" s="104"/>
      <c r="I49" s="104"/>
      <c r="J49" s="104"/>
      <c r="K49" s="124"/>
    </row>
    <row r="50" spans="1:11" x14ac:dyDescent="0.2">
      <c r="A50" s="104"/>
      <c r="B50" s="104"/>
      <c r="C50" s="104"/>
      <c r="D50" s="104"/>
      <c r="E50" s="124"/>
      <c r="F50" s="53">
        <v>50</v>
      </c>
      <c r="G50" s="104"/>
      <c r="H50" s="104"/>
      <c r="I50" s="104"/>
      <c r="J50" s="104"/>
      <c r="K50" s="124"/>
    </row>
    <row r="51" spans="1:11" x14ac:dyDescent="0.2">
      <c r="A51" s="104"/>
      <c r="B51" s="104"/>
      <c r="C51" s="104"/>
      <c r="D51" s="104"/>
      <c r="E51" s="124"/>
      <c r="F51" s="53">
        <v>51</v>
      </c>
      <c r="G51" s="104"/>
      <c r="H51" s="104"/>
      <c r="I51" s="104"/>
      <c r="J51" s="104"/>
      <c r="K51" s="124"/>
    </row>
    <row r="52" spans="1:11" x14ac:dyDescent="0.2">
      <c r="A52" s="104"/>
      <c r="B52" s="104"/>
      <c r="C52" s="104"/>
      <c r="D52" s="104"/>
      <c r="E52" s="124"/>
      <c r="F52" s="53">
        <v>52</v>
      </c>
      <c r="G52" s="104"/>
      <c r="H52" s="104"/>
      <c r="I52" s="104"/>
      <c r="J52" s="104"/>
      <c r="K52" s="124"/>
    </row>
    <row r="53" spans="1:11" x14ac:dyDescent="0.2">
      <c r="A53" s="104"/>
      <c r="B53" s="104"/>
      <c r="C53" s="104"/>
      <c r="D53" s="104"/>
      <c r="E53" s="124"/>
      <c r="F53" s="53">
        <v>53</v>
      </c>
      <c r="G53" s="104"/>
      <c r="H53" s="104"/>
      <c r="I53" s="104"/>
      <c r="J53" s="104"/>
      <c r="K53" s="124"/>
    </row>
    <row r="54" spans="1:11" x14ac:dyDescent="0.2">
      <c r="A54" s="104"/>
      <c r="B54" s="104"/>
      <c r="C54" s="104"/>
      <c r="D54" s="104"/>
      <c r="E54" s="124"/>
      <c r="F54" s="53">
        <v>54</v>
      </c>
      <c r="G54" s="104"/>
      <c r="H54" s="104"/>
      <c r="I54" s="104"/>
      <c r="J54" s="104"/>
      <c r="K54" s="124"/>
    </row>
    <row r="55" spans="1:11" x14ac:dyDescent="0.2">
      <c r="A55" s="104"/>
      <c r="B55" s="104"/>
      <c r="C55" s="104"/>
      <c r="D55" s="104"/>
      <c r="E55" s="124"/>
      <c r="F55" s="53">
        <v>55</v>
      </c>
      <c r="G55" s="104"/>
      <c r="H55" s="104"/>
      <c r="I55" s="104"/>
      <c r="J55" s="104"/>
      <c r="K55" s="124"/>
    </row>
    <row r="56" spans="1:11" x14ac:dyDescent="0.2">
      <c r="A56" s="104"/>
      <c r="B56" s="104"/>
      <c r="C56" s="104"/>
      <c r="D56" s="104"/>
      <c r="E56" s="124"/>
      <c r="F56" s="53">
        <v>56</v>
      </c>
      <c r="G56" s="104"/>
      <c r="H56" s="104"/>
      <c r="I56" s="104"/>
      <c r="J56" s="104"/>
      <c r="K56" s="124"/>
    </row>
    <row r="57" spans="1:11" x14ac:dyDescent="0.2">
      <c r="A57" s="104"/>
      <c r="B57" s="104"/>
      <c r="C57" s="104"/>
      <c r="D57" s="104"/>
      <c r="E57" s="124"/>
      <c r="F57" s="53">
        <v>57</v>
      </c>
      <c r="G57" s="104"/>
      <c r="H57" s="104"/>
      <c r="I57" s="104"/>
      <c r="J57" s="104"/>
      <c r="K57" s="124"/>
    </row>
    <row r="58" spans="1:11" x14ac:dyDescent="0.2">
      <c r="A58" s="104"/>
      <c r="B58" s="104"/>
      <c r="C58" s="104"/>
      <c r="D58" s="104"/>
      <c r="E58" s="124"/>
      <c r="F58" s="53">
        <v>58</v>
      </c>
      <c r="G58" s="104"/>
      <c r="H58" s="104"/>
      <c r="I58" s="104"/>
      <c r="J58" s="104"/>
      <c r="K58" s="124"/>
    </row>
    <row r="59" spans="1:11" x14ac:dyDescent="0.2">
      <c r="A59" s="104"/>
      <c r="B59" s="104"/>
      <c r="C59" s="104"/>
      <c r="D59" s="104"/>
      <c r="E59" s="124"/>
      <c r="F59" s="53">
        <v>59</v>
      </c>
      <c r="G59" s="104"/>
      <c r="H59" s="104"/>
      <c r="I59" s="104"/>
      <c r="J59" s="104"/>
      <c r="K59" s="124"/>
    </row>
    <row r="60" spans="1:11" x14ac:dyDescent="0.2">
      <c r="A60" s="104"/>
      <c r="B60" s="104"/>
      <c r="C60" s="104"/>
      <c r="D60" s="104"/>
      <c r="E60" s="124"/>
      <c r="F60" s="53">
        <v>60</v>
      </c>
      <c r="G60" s="104"/>
      <c r="H60" s="104"/>
      <c r="I60" s="104"/>
      <c r="J60" s="104"/>
      <c r="K60" s="124"/>
    </row>
    <row r="61" spans="1:11" x14ac:dyDescent="0.2">
      <c r="A61" s="104"/>
      <c r="B61" s="104"/>
      <c r="C61" s="104"/>
      <c r="D61" s="104"/>
      <c r="E61" s="124"/>
      <c r="F61" s="53">
        <v>61</v>
      </c>
      <c r="G61" s="104"/>
      <c r="H61" s="104"/>
      <c r="I61" s="104"/>
      <c r="J61" s="104"/>
      <c r="K61" s="124"/>
    </row>
    <row r="62" spans="1:11" x14ac:dyDescent="0.2">
      <c r="A62" s="104"/>
      <c r="B62" s="104"/>
      <c r="C62" s="104"/>
      <c r="D62" s="104"/>
      <c r="E62" s="124"/>
      <c r="F62" s="53">
        <v>62</v>
      </c>
      <c r="G62" s="104"/>
      <c r="H62" s="104"/>
      <c r="I62" s="104"/>
      <c r="J62" s="104"/>
      <c r="K62" s="124"/>
    </row>
    <row r="63" spans="1:11" x14ac:dyDescent="0.2">
      <c r="A63" s="104"/>
      <c r="B63" s="104"/>
      <c r="C63" s="104"/>
      <c r="D63" s="104"/>
      <c r="E63" s="124"/>
      <c r="F63" s="53">
        <v>63</v>
      </c>
      <c r="G63" s="104"/>
      <c r="H63" s="104"/>
      <c r="I63" s="104"/>
      <c r="J63" s="104"/>
      <c r="K63" s="124"/>
    </row>
    <row r="64" spans="1:11" x14ac:dyDescent="0.2">
      <c r="A64" s="104"/>
      <c r="B64" s="104"/>
      <c r="C64" s="104"/>
      <c r="D64" s="104"/>
      <c r="E64" s="124"/>
      <c r="F64" s="53">
        <v>64</v>
      </c>
      <c r="G64" s="104"/>
      <c r="H64" s="104"/>
      <c r="I64" s="104"/>
      <c r="J64" s="104"/>
      <c r="K64" s="124"/>
    </row>
    <row r="65" spans="1:11" x14ac:dyDescent="0.2">
      <c r="A65" s="104"/>
      <c r="B65" s="104"/>
      <c r="C65" s="104"/>
      <c r="D65" s="104"/>
      <c r="E65" s="124"/>
      <c r="F65" s="53">
        <v>65</v>
      </c>
      <c r="G65" s="104"/>
      <c r="H65" s="104"/>
      <c r="I65" s="104"/>
      <c r="J65" s="104"/>
      <c r="K65" s="124"/>
    </row>
    <row r="66" spans="1:11" x14ac:dyDescent="0.2">
      <c r="A66" s="104"/>
      <c r="B66" s="104"/>
      <c r="C66" s="104"/>
      <c r="D66" s="104"/>
      <c r="E66" s="124"/>
      <c r="F66" s="53">
        <v>66</v>
      </c>
      <c r="G66" s="104"/>
      <c r="H66" s="104"/>
      <c r="I66" s="104"/>
      <c r="J66" s="104"/>
      <c r="K66" s="124"/>
    </row>
    <row r="67" spans="1:11" x14ac:dyDescent="0.2">
      <c r="A67" s="104"/>
      <c r="B67" s="104"/>
      <c r="C67" s="104"/>
      <c r="D67" s="104"/>
      <c r="E67" s="124"/>
      <c r="F67" s="53">
        <v>67</v>
      </c>
      <c r="G67" s="104"/>
      <c r="H67" s="104"/>
      <c r="I67" s="104"/>
      <c r="J67" s="104"/>
      <c r="K67" s="124"/>
    </row>
    <row r="68" spans="1:11" x14ac:dyDescent="0.2">
      <c r="A68" s="104"/>
      <c r="B68" s="104"/>
      <c r="C68" s="104"/>
      <c r="D68" s="104"/>
      <c r="E68" s="124"/>
      <c r="F68" s="53">
        <v>68</v>
      </c>
      <c r="G68" s="104"/>
      <c r="H68" s="104"/>
      <c r="I68" s="104"/>
      <c r="J68" s="104"/>
      <c r="K68" s="124"/>
    </row>
    <row r="69" spans="1:11" x14ac:dyDescent="0.2">
      <c r="A69" s="104"/>
      <c r="B69" s="104"/>
      <c r="C69" s="104"/>
      <c r="D69" s="104"/>
      <c r="E69" s="124"/>
      <c r="F69" s="53">
        <v>69</v>
      </c>
      <c r="G69" s="104"/>
      <c r="H69" s="104"/>
      <c r="I69" s="104"/>
      <c r="J69" s="104"/>
      <c r="K69" s="124"/>
    </row>
    <row r="70" spans="1:11" x14ac:dyDescent="0.2">
      <c r="A70" s="104"/>
      <c r="B70" s="104"/>
      <c r="C70" s="104"/>
      <c r="D70" s="104"/>
      <c r="E70" s="124"/>
      <c r="F70" s="53">
        <v>70</v>
      </c>
      <c r="G70" s="104"/>
      <c r="H70" s="104"/>
      <c r="I70" s="104"/>
      <c r="J70" s="104"/>
      <c r="K70" s="124"/>
    </row>
    <row r="71" spans="1:11" x14ac:dyDescent="0.2">
      <c r="A71" s="104"/>
      <c r="B71" s="104"/>
      <c r="C71" s="104"/>
      <c r="D71" s="104"/>
      <c r="E71" s="124"/>
      <c r="F71" s="53">
        <v>71</v>
      </c>
      <c r="G71" s="104"/>
      <c r="H71" s="104"/>
      <c r="I71" s="104"/>
      <c r="J71" s="104"/>
      <c r="K71" s="124"/>
    </row>
    <row r="72" spans="1:11" x14ac:dyDescent="0.2">
      <c r="A72" s="104"/>
      <c r="B72" s="104"/>
      <c r="C72" s="104"/>
      <c r="D72" s="104"/>
      <c r="E72" s="124"/>
      <c r="F72" s="53">
        <v>72</v>
      </c>
      <c r="G72" s="104"/>
      <c r="H72" s="104"/>
      <c r="I72" s="104"/>
      <c r="J72" s="104"/>
      <c r="K72" s="124"/>
    </row>
    <row r="73" spans="1:11" x14ac:dyDescent="0.2">
      <c r="A73" s="104"/>
      <c r="B73" s="104"/>
      <c r="C73" s="104"/>
      <c r="D73" s="104"/>
      <c r="E73" s="124"/>
      <c r="F73" s="53">
        <v>73</v>
      </c>
      <c r="G73" s="104"/>
      <c r="H73" s="104"/>
      <c r="I73" s="104"/>
      <c r="J73" s="104"/>
      <c r="K73" s="124"/>
    </row>
    <row r="74" spans="1:11" x14ac:dyDescent="0.2">
      <c r="A74" s="104"/>
      <c r="B74" s="104"/>
      <c r="C74" s="104"/>
      <c r="D74" s="104"/>
      <c r="E74" s="124"/>
      <c r="F74" s="53">
        <v>74</v>
      </c>
      <c r="G74" s="104"/>
      <c r="H74" s="104"/>
      <c r="I74" s="104"/>
      <c r="J74" s="104"/>
      <c r="K74" s="124"/>
    </row>
    <row r="75" spans="1:11" x14ac:dyDescent="0.2">
      <c r="A75" s="104"/>
      <c r="B75" s="104"/>
      <c r="C75" s="104"/>
      <c r="D75" s="104"/>
      <c r="E75" s="124"/>
      <c r="F75" s="53">
        <v>75</v>
      </c>
      <c r="G75" s="104"/>
      <c r="H75" s="104"/>
      <c r="I75" s="104"/>
      <c r="J75" s="104"/>
      <c r="K75" s="124"/>
    </row>
    <row r="76" spans="1:11" x14ac:dyDescent="0.2">
      <c r="A76" s="104"/>
      <c r="B76" s="104"/>
      <c r="C76" s="104"/>
      <c r="D76" s="104"/>
      <c r="E76" s="124"/>
      <c r="F76" s="53">
        <v>76</v>
      </c>
      <c r="G76" s="104"/>
      <c r="H76" s="104"/>
      <c r="I76" s="104"/>
      <c r="J76" s="104"/>
      <c r="K76" s="124"/>
    </row>
    <row r="77" spans="1:11" x14ac:dyDescent="0.2">
      <c r="A77" s="104"/>
      <c r="B77" s="104"/>
      <c r="C77" s="104"/>
      <c r="D77" s="104"/>
      <c r="E77" s="124"/>
      <c r="F77" s="53">
        <v>77</v>
      </c>
      <c r="G77" s="104"/>
      <c r="H77" s="104"/>
      <c r="I77" s="104"/>
      <c r="J77" s="104"/>
      <c r="K77" s="124"/>
    </row>
    <row r="78" spans="1:11" x14ac:dyDescent="0.2">
      <c r="A78" s="104"/>
      <c r="B78" s="104"/>
      <c r="C78" s="104"/>
      <c r="D78" s="104"/>
      <c r="E78" s="124"/>
      <c r="F78" s="53">
        <v>78</v>
      </c>
      <c r="G78" s="104"/>
      <c r="H78" s="104"/>
      <c r="I78" s="104"/>
      <c r="J78" s="104"/>
      <c r="K78" s="124"/>
    </row>
    <row r="79" spans="1:11" x14ac:dyDescent="0.2">
      <c r="A79" s="104"/>
      <c r="B79" s="104"/>
      <c r="C79" s="104"/>
      <c r="D79" s="104"/>
      <c r="E79" s="124"/>
      <c r="F79" s="53">
        <v>79</v>
      </c>
      <c r="G79" s="104"/>
      <c r="H79" s="104"/>
      <c r="I79" s="104"/>
      <c r="J79" s="104"/>
      <c r="K79" s="124"/>
    </row>
    <row r="80" spans="1:11" x14ac:dyDescent="0.2">
      <c r="A80" s="104"/>
      <c r="B80" s="104"/>
      <c r="C80" s="104"/>
      <c r="D80" s="104"/>
      <c r="E80" s="124"/>
      <c r="F80" s="53">
        <v>80</v>
      </c>
      <c r="G80" s="104"/>
      <c r="H80" s="104"/>
      <c r="I80" s="104"/>
      <c r="J80" s="104"/>
      <c r="K80" s="124"/>
    </row>
    <row r="81" spans="1:11" x14ac:dyDescent="0.2">
      <c r="A81" s="104"/>
      <c r="B81" s="104"/>
      <c r="C81" s="104"/>
      <c r="D81" s="104"/>
      <c r="E81" s="124"/>
      <c r="F81" s="53">
        <v>81</v>
      </c>
      <c r="G81" s="104"/>
      <c r="H81" s="104"/>
      <c r="I81" s="104"/>
      <c r="J81" s="104"/>
      <c r="K81" s="124"/>
    </row>
    <row r="82" spans="1:11" x14ac:dyDescent="0.2">
      <c r="A82" s="104"/>
      <c r="B82" s="104"/>
      <c r="C82" s="104"/>
      <c r="D82" s="104"/>
      <c r="E82" s="124"/>
      <c r="F82" s="53">
        <v>82</v>
      </c>
      <c r="G82" s="104"/>
      <c r="H82" s="104"/>
      <c r="I82" s="104"/>
      <c r="J82" s="104"/>
      <c r="K82" s="124"/>
    </row>
    <row r="83" spans="1:11" x14ac:dyDescent="0.2">
      <c r="A83" s="104"/>
      <c r="B83" s="104"/>
      <c r="C83" s="104"/>
      <c r="D83" s="104"/>
      <c r="E83" s="124"/>
      <c r="F83" s="53">
        <v>83</v>
      </c>
      <c r="G83" s="104"/>
      <c r="H83" s="104"/>
      <c r="I83" s="104"/>
      <c r="J83" s="104"/>
      <c r="K83" s="124"/>
    </row>
    <row r="84" spans="1:11" x14ac:dyDescent="0.2">
      <c r="A84" s="104"/>
      <c r="B84" s="104"/>
      <c r="C84" s="104"/>
      <c r="D84" s="104"/>
      <c r="E84" s="124"/>
      <c r="F84" s="53">
        <v>84</v>
      </c>
      <c r="G84" s="104"/>
      <c r="H84" s="104"/>
      <c r="I84" s="104"/>
      <c r="J84" s="104"/>
      <c r="K84" s="124"/>
    </row>
    <row r="85" spans="1:11" x14ac:dyDescent="0.2">
      <c r="A85" s="104"/>
      <c r="B85" s="104"/>
      <c r="C85" s="104"/>
      <c r="D85" s="104"/>
      <c r="E85" s="124"/>
      <c r="F85" s="53">
        <v>85</v>
      </c>
      <c r="G85" s="104"/>
      <c r="H85" s="104"/>
      <c r="I85" s="104"/>
      <c r="J85" s="104"/>
      <c r="K85" s="124"/>
    </row>
    <row r="86" spans="1:11" x14ac:dyDescent="0.2">
      <c r="A86" s="104"/>
      <c r="B86" s="104"/>
      <c r="C86" s="104"/>
      <c r="D86" s="104"/>
      <c r="E86" s="124"/>
      <c r="F86" s="53">
        <v>86</v>
      </c>
      <c r="G86" s="104"/>
      <c r="H86" s="104"/>
      <c r="I86" s="104"/>
      <c r="J86" s="104"/>
      <c r="K86" s="124"/>
    </row>
    <row r="87" spans="1:11" x14ac:dyDescent="0.2">
      <c r="A87" s="104"/>
      <c r="B87" s="104"/>
      <c r="C87" s="104"/>
      <c r="D87" s="104"/>
      <c r="E87" s="124"/>
      <c r="F87" s="53">
        <v>87</v>
      </c>
      <c r="G87" s="104"/>
      <c r="H87" s="104"/>
      <c r="I87" s="104"/>
      <c r="J87" s="104"/>
      <c r="K87" s="124"/>
    </row>
    <row r="88" spans="1:11" x14ac:dyDescent="0.2">
      <c r="A88" s="104"/>
      <c r="B88" s="104"/>
      <c r="C88" s="104"/>
      <c r="D88" s="104"/>
      <c r="E88" s="124"/>
      <c r="F88" s="53">
        <v>88</v>
      </c>
      <c r="G88" s="104"/>
      <c r="H88" s="104"/>
      <c r="I88" s="104"/>
      <c r="J88" s="104"/>
      <c r="K88" s="124"/>
    </row>
    <row r="89" spans="1:11" x14ac:dyDescent="0.2">
      <c r="A89" s="104"/>
      <c r="B89" s="104"/>
      <c r="C89" s="104"/>
      <c r="D89" s="104"/>
      <c r="E89" s="124"/>
      <c r="F89" s="53">
        <v>89</v>
      </c>
      <c r="G89" s="104"/>
      <c r="H89" s="104"/>
      <c r="I89" s="104"/>
      <c r="J89" s="104"/>
      <c r="K89" s="124"/>
    </row>
    <row r="90" spans="1:11" x14ac:dyDescent="0.2">
      <c r="A90" s="104"/>
      <c r="B90" s="104"/>
      <c r="C90" s="104"/>
      <c r="D90" s="104"/>
      <c r="E90" s="124"/>
      <c r="F90" s="53">
        <v>90</v>
      </c>
      <c r="G90" s="104"/>
      <c r="H90" s="104"/>
      <c r="I90" s="104"/>
      <c r="J90" s="104"/>
      <c r="K90" s="124"/>
    </row>
    <row r="91" spans="1:11" x14ac:dyDescent="0.2">
      <c r="A91" s="104"/>
      <c r="B91" s="104"/>
      <c r="C91" s="104"/>
      <c r="D91" s="104"/>
      <c r="E91" s="124"/>
      <c r="F91" s="53">
        <v>91</v>
      </c>
      <c r="G91" s="104"/>
      <c r="H91" s="104"/>
      <c r="I91" s="104"/>
      <c r="J91" s="104"/>
      <c r="K91" s="124"/>
    </row>
    <row r="92" spans="1:11" x14ac:dyDescent="0.2">
      <c r="A92" s="104"/>
      <c r="B92" s="104"/>
      <c r="C92" s="104"/>
      <c r="D92" s="104"/>
      <c r="E92" s="124"/>
      <c r="F92" s="53">
        <v>92</v>
      </c>
      <c r="G92" s="104"/>
      <c r="H92" s="104"/>
      <c r="I92" s="104"/>
      <c r="J92" s="104"/>
      <c r="K92" s="124"/>
    </row>
    <row r="93" spans="1:11" x14ac:dyDescent="0.2">
      <c r="A93" s="104"/>
      <c r="B93" s="104"/>
      <c r="C93" s="104"/>
      <c r="D93" s="104"/>
      <c r="E93" s="124"/>
      <c r="F93" s="53">
        <v>93</v>
      </c>
      <c r="G93" s="104"/>
      <c r="H93" s="104"/>
      <c r="I93" s="104"/>
      <c r="J93" s="104"/>
      <c r="K93" s="124"/>
    </row>
    <row r="94" spans="1:11" x14ac:dyDescent="0.2">
      <c r="A94" s="104"/>
      <c r="B94" s="104"/>
      <c r="C94" s="104"/>
      <c r="D94" s="104"/>
      <c r="E94" s="124"/>
      <c r="F94" s="53">
        <v>94</v>
      </c>
      <c r="G94" s="104"/>
      <c r="H94" s="104"/>
      <c r="I94" s="104"/>
      <c r="J94" s="104"/>
      <c r="K94" s="124"/>
    </row>
    <row r="95" spans="1:11" x14ac:dyDescent="0.2">
      <c r="A95" s="104"/>
      <c r="B95" s="104"/>
      <c r="C95" s="104"/>
      <c r="D95" s="104"/>
      <c r="E95" s="124"/>
      <c r="F95" s="53">
        <v>95</v>
      </c>
      <c r="G95" s="104"/>
      <c r="H95" s="104"/>
      <c r="I95" s="104"/>
      <c r="J95" s="104"/>
      <c r="K95" s="124"/>
    </row>
    <row r="96" spans="1:11" x14ac:dyDescent="0.2">
      <c r="A96" s="104"/>
      <c r="B96" s="104"/>
      <c r="C96" s="104"/>
      <c r="D96" s="104"/>
      <c r="E96" s="124"/>
      <c r="F96" s="53">
        <v>96</v>
      </c>
      <c r="G96" s="104"/>
      <c r="H96" s="104"/>
      <c r="I96" s="104"/>
      <c r="J96" s="104"/>
      <c r="K96" s="124"/>
    </row>
    <row r="97" spans="1:11" x14ac:dyDescent="0.2">
      <c r="A97" s="104"/>
      <c r="B97" s="104"/>
      <c r="C97" s="104"/>
      <c r="D97" s="104"/>
      <c r="E97" s="124"/>
      <c r="F97" s="53">
        <v>97</v>
      </c>
      <c r="G97" s="104"/>
      <c r="H97" s="104"/>
      <c r="I97" s="104"/>
      <c r="J97" s="104"/>
      <c r="K97" s="124"/>
    </row>
    <row r="98" spans="1:11" x14ac:dyDescent="0.2">
      <c r="A98" s="104"/>
      <c r="B98" s="104"/>
      <c r="C98" s="104"/>
      <c r="D98" s="104"/>
      <c r="E98" s="124"/>
      <c r="F98" s="53">
        <v>98</v>
      </c>
      <c r="G98" s="104"/>
      <c r="H98" s="104"/>
      <c r="I98" s="104"/>
      <c r="J98" s="104"/>
      <c r="K98" s="124"/>
    </row>
    <row r="99" spans="1:11" x14ac:dyDescent="0.2">
      <c r="A99" s="104"/>
      <c r="B99" s="104"/>
      <c r="C99" s="104"/>
      <c r="D99" s="104"/>
      <c r="E99" s="124"/>
      <c r="F99" s="53">
        <v>99</v>
      </c>
      <c r="G99" s="104"/>
      <c r="H99" s="104"/>
      <c r="I99" s="104"/>
      <c r="J99" s="104"/>
      <c r="K99" s="124"/>
    </row>
    <row r="100" spans="1:11" x14ac:dyDescent="0.2">
      <c r="A100" s="104"/>
      <c r="B100" s="104"/>
      <c r="C100" s="104"/>
      <c r="D100" s="104"/>
      <c r="E100" s="124"/>
      <c r="F100" s="53">
        <v>100</v>
      </c>
      <c r="G100" s="104"/>
      <c r="H100" s="104"/>
      <c r="I100" s="104"/>
      <c r="J100" s="104"/>
      <c r="K100" s="124"/>
    </row>
    <row r="101" spans="1:11" x14ac:dyDescent="0.2">
      <c r="A101" s="104"/>
      <c r="B101" s="104"/>
      <c r="C101" s="104"/>
      <c r="D101" s="104"/>
      <c r="E101" s="124"/>
      <c r="F101" s="53">
        <v>101</v>
      </c>
      <c r="G101" s="104"/>
      <c r="H101" s="104"/>
      <c r="I101" s="104"/>
      <c r="J101" s="104"/>
      <c r="K101" s="124"/>
    </row>
    <row r="102" spans="1:11" x14ac:dyDescent="0.2">
      <c r="A102" s="104"/>
      <c r="B102" s="104"/>
      <c r="C102" s="104"/>
      <c r="D102" s="104"/>
      <c r="E102" s="124"/>
      <c r="F102" s="53">
        <v>102</v>
      </c>
      <c r="G102" s="104"/>
      <c r="H102" s="104"/>
      <c r="I102" s="104"/>
      <c r="J102" s="104"/>
      <c r="K102" s="124"/>
    </row>
    <row r="103" spans="1:11" x14ac:dyDescent="0.2">
      <c r="A103" s="104"/>
      <c r="B103" s="104"/>
      <c r="C103" s="104"/>
      <c r="D103" s="104"/>
      <c r="E103" s="124"/>
      <c r="F103" s="53">
        <v>103</v>
      </c>
      <c r="G103" s="104"/>
      <c r="H103" s="104"/>
      <c r="I103" s="104"/>
      <c r="J103" s="104"/>
      <c r="K103" s="124"/>
    </row>
    <row r="104" spans="1:11" x14ac:dyDescent="0.2">
      <c r="A104" s="104"/>
      <c r="B104" s="104"/>
      <c r="C104" s="104"/>
      <c r="D104" s="104"/>
      <c r="E104" s="124"/>
      <c r="F104" s="53">
        <v>104</v>
      </c>
      <c r="G104" s="104"/>
      <c r="H104" s="104"/>
      <c r="I104" s="104"/>
      <c r="J104" s="104"/>
      <c r="K104" s="124"/>
    </row>
    <row r="105" spans="1:11" x14ac:dyDescent="0.2">
      <c r="A105" s="104"/>
      <c r="B105" s="104"/>
      <c r="C105" s="104"/>
      <c r="D105" s="104"/>
      <c r="E105" s="124"/>
      <c r="F105" s="53">
        <v>105</v>
      </c>
      <c r="G105" s="104"/>
      <c r="H105" s="104"/>
      <c r="I105" s="104"/>
      <c r="J105" s="104"/>
      <c r="K105" s="124"/>
    </row>
    <row r="106" spans="1:11" x14ac:dyDescent="0.2">
      <c r="A106" s="104"/>
      <c r="B106" s="104"/>
      <c r="C106" s="104"/>
      <c r="D106" s="104"/>
      <c r="E106" s="124"/>
      <c r="F106" s="53">
        <v>106</v>
      </c>
      <c r="G106" s="104"/>
      <c r="H106" s="104"/>
      <c r="I106" s="104"/>
      <c r="J106" s="104"/>
      <c r="K106" s="124"/>
    </row>
    <row r="107" spans="1:11" x14ac:dyDescent="0.2">
      <c r="A107" s="104"/>
      <c r="B107" s="104"/>
      <c r="C107" s="104"/>
      <c r="D107" s="104"/>
      <c r="E107" s="124"/>
      <c r="F107" s="53">
        <v>107</v>
      </c>
      <c r="G107" s="104"/>
      <c r="H107" s="104"/>
      <c r="I107" s="104"/>
      <c r="J107" s="104"/>
      <c r="K107" s="124"/>
    </row>
    <row r="108" spans="1:11" x14ac:dyDescent="0.2">
      <c r="A108" s="104"/>
      <c r="B108" s="104"/>
      <c r="C108" s="104"/>
      <c r="D108" s="104"/>
      <c r="E108" s="124"/>
      <c r="F108" s="53">
        <v>108</v>
      </c>
      <c r="G108" s="104"/>
      <c r="H108" s="104"/>
      <c r="I108" s="104"/>
      <c r="J108" s="104"/>
      <c r="K108" s="124"/>
    </row>
    <row r="109" spans="1:11" x14ac:dyDescent="0.2">
      <c r="A109" s="104"/>
      <c r="B109" s="104"/>
      <c r="C109" s="104"/>
      <c r="D109" s="104"/>
      <c r="E109" s="124"/>
      <c r="F109" s="53">
        <v>109</v>
      </c>
      <c r="G109" s="104"/>
      <c r="H109" s="104"/>
      <c r="I109" s="104"/>
      <c r="J109" s="104"/>
      <c r="K109" s="124"/>
    </row>
    <row r="110" spans="1:11" x14ac:dyDescent="0.2">
      <c r="A110" s="104"/>
      <c r="B110" s="104"/>
      <c r="C110" s="104"/>
      <c r="D110" s="104"/>
      <c r="E110" s="124"/>
      <c r="F110" s="53">
        <v>110</v>
      </c>
      <c r="G110" s="104"/>
      <c r="H110" s="104"/>
      <c r="I110" s="104"/>
      <c r="J110" s="104"/>
      <c r="K110" s="124"/>
    </row>
    <row r="111" spans="1:11" x14ac:dyDescent="0.2">
      <c r="A111" s="104"/>
      <c r="B111" s="104"/>
      <c r="C111" s="104"/>
      <c r="D111" s="104"/>
      <c r="E111" s="124"/>
      <c r="F111" s="53">
        <v>111</v>
      </c>
      <c r="G111" s="104"/>
      <c r="H111" s="104"/>
      <c r="I111" s="104"/>
      <c r="J111" s="104"/>
      <c r="K111" s="124"/>
    </row>
    <row r="112" spans="1:11" x14ac:dyDescent="0.2">
      <c r="A112" s="104"/>
      <c r="B112" s="104"/>
      <c r="C112" s="104"/>
      <c r="D112" s="104"/>
      <c r="E112" s="124"/>
      <c r="F112" s="53">
        <v>112</v>
      </c>
      <c r="G112" s="104"/>
      <c r="H112" s="104"/>
      <c r="I112" s="104"/>
      <c r="J112" s="104"/>
      <c r="K112" s="124"/>
    </row>
    <row r="113" spans="1:11" x14ac:dyDescent="0.2">
      <c r="A113" s="104"/>
      <c r="B113" s="104"/>
      <c r="C113" s="104"/>
      <c r="D113" s="104"/>
      <c r="E113" s="124"/>
      <c r="F113" s="53">
        <v>113</v>
      </c>
      <c r="G113" s="104"/>
      <c r="H113" s="104"/>
      <c r="I113" s="104"/>
      <c r="J113" s="104"/>
      <c r="K113" s="124"/>
    </row>
    <row r="114" spans="1:11" x14ac:dyDescent="0.2">
      <c r="A114" s="104"/>
      <c r="B114" s="104"/>
      <c r="C114" s="104"/>
      <c r="D114" s="104"/>
      <c r="E114" s="124"/>
      <c r="F114" s="53">
        <v>114</v>
      </c>
      <c r="G114" s="104"/>
      <c r="H114" s="104"/>
      <c r="I114" s="104"/>
      <c r="J114" s="104"/>
      <c r="K114" s="124"/>
    </row>
    <row r="115" spans="1:11" x14ac:dyDescent="0.2">
      <c r="A115" s="104"/>
      <c r="B115" s="104"/>
      <c r="C115" s="104"/>
      <c r="D115" s="104"/>
      <c r="E115" s="124"/>
      <c r="F115" s="53">
        <v>115</v>
      </c>
      <c r="G115" s="104"/>
      <c r="H115" s="104"/>
      <c r="I115" s="104"/>
      <c r="J115" s="104"/>
      <c r="K115" s="124"/>
    </row>
    <row r="116" spans="1:11" x14ac:dyDescent="0.2">
      <c r="A116" s="104"/>
      <c r="B116" s="104"/>
      <c r="C116" s="104"/>
      <c r="D116" s="104"/>
      <c r="E116" s="124"/>
      <c r="F116" s="53">
        <v>116</v>
      </c>
      <c r="G116" s="104"/>
      <c r="H116" s="104"/>
      <c r="I116" s="104"/>
      <c r="J116" s="104"/>
      <c r="K116" s="124"/>
    </row>
    <row r="117" spans="1:11" x14ac:dyDescent="0.2">
      <c r="A117" s="104"/>
      <c r="B117" s="104"/>
      <c r="C117" s="104"/>
      <c r="D117" s="104"/>
      <c r="E117" s="124"/>
      <c r="F117" s="53">
        <v>117</v>
      </c>
      <c r="G117" s="104"/>
      <c r="H117" s="104"/>
      <c r="I117" s="104"/>
      <c r="J117" s="104"/>
      <c r="K117" s="124"/>
    </row>
    <row r="118" spans="1:11" x14ac:dyDescent="0.2">
      <c r="A118" s="104"/>
      <c r="B118" s="104"/>
      <c r="C118" s="104"/>
      <c r="D118" s="104"/>
      <c r="E118" s="124"/>
      <c r="F118" s="53">
        <v>118</v>
      </c>
      <c r="G118" s="104"/>
      <c r="H118" s="104"/>
      <c r="I118" s="104"/>
      <c r="J118" s="104"/>
      <c r="K118" s="124"/>
    </row>
    <row r="119" spans="1:11" x14ac:dyDescent="0.2">
      <c r="A119" s="104"/>
      <c r="B119" s="104"/>
      <c r="C119" s="104"/>
      <c r="D119" s="104"/>
      <c r="E119" s="124"/>
      <c r="F119" s="53">
        <v>119</v>
      </c>
      <c r="G119" s="104"/>
      <c r="H119" s="104"/>
      <c r="I119" s="104"/>
      <c r="J119" s="104"/>
      <c r="K119" s="124"/>
    </row>
    <row r="120" spans="1:11" x14ac:dyDescent="0.2">
      <c r="A120" s="104"/>
      <c r="B120" s="104"/>
      <c r="C120" s="104"/>
      <c r="D120" s="104"/>
      <c r="E120" s="124"/>
      <c r="F120" s="53">
        <v>120</v>
      </c>
      <c r="G120" s="104"/>
      <c r="H120" s="104"/>
      <c r="I120" s="104"/>
      <c r="J120" s="104"/>
      <c r="K120" s="124"/>
    </row>
    <row r="121" spans="1:11" x14ac:dyDescent="0.2">
      <c r="A121" s="104"/>
      <c r="B121" s="104"/>
      <c r="C121" s="104"/>
      <c r="D121" s="104"/>
      <c r="E121" s="124"/>
      <c r="F121" s="53">
        <v>121</v>
      </c>
      <c r="G121" s="104"/>
      <c r="H121" s="104"/>
      <c r="I121" s="104"/>
      <c r="J121" s="104"/>
      <c r="K121" s="124"/>
    </row>
    <row r="122" spans="1:11" x14ac:dyDescent="0.2">
      <c r="A122" s="104"/>
      <c r="B122" s="104"/>
      <c r="C122" s="104"/>
      <c r="D122" s="104"/>
      <c r="E122" s="124"/>
      <c r="F122" s="53">
        <v>122</v>
      </c>
      <c r="G122" s="104"/>
      <c r="H122" s="104"/>
      <c r="I122" s="104"/>
      <c r="J122" s="104"/>
      <c r="K122" s="124"/>
    </row>
    <row r="123" spans="1:11" x14ac:dyDescent="0.2">
      <c r="A123" s="104"/>
      <c r="B123" s="104"/>
      <c r="C123" s="104"/>
      <c r="D123" s="104"/>
      <c r="E123" s="124"/>
      <c r="F123" s="53">
        <v>123</v>
      </c>
      <c r="G123" s="104"/>
      <c r="H123" s="104"/>
      <c r="I123" s="104"/>
      <c r="J123" s="104"/>
      <c r="K123" s="124"/>
    </row>
    <row r="124" spans="1:11" x14ac:dyDescent="0.2">
      <c r="A124" s="104"/>
      <c r="B124" s="104"/>
      <c r="C124" s="104"/>
      <c r="D124" s="104"/>
      <c r="E124" s="124"/>
      <c r="F124" s="53">
        <v>124</v>
      </c>
      <c r="G124" s="104"/>
      <c r="H124" s="104"/>
      <c r="I124" s="104"/>
      <c r="J124" s="104"/>
      <c r="K124" s="124"/>
    </row>
    <row r="125" spans="1:11" x14ac:dyDescent="0.2">
      <c r="A125" s="104"/>
      <c r="B125" s="104"/>
      <c r="C125" s="104"/>
      <c r="D125" s="104"/>
      <c r="E125" s="124"/>
      <c r="F125" s="53">
        <v>125</v>
      </c>
      <c r="G125" s="104"/>
      <c r="H125" s="104"/>
      <c r="I125" s="104"/>
      <c r="J125" s="104"/>
      <c r="K125" s="124"/>
    </row>
    <row r="126" spans="1:11" x14ac:dyDescent="0.2">
      <c r="A126" s="104"/>
      <c r="B126" s="104"/>
      <c r="C126" s="104"/>
      <c r="D126" s="104"/>
      <c r="E126" s="124"/>
      <c r="F126" s="53">
        <v>126</v>
      </c>
      <c r="G126" s="104"/>
      <c r="H126" s="104"/>
      <c r="I126" s="104"/>
      <c r="J126" s="104"/>
      <c r="K126" s="124"/>
    </row>
    <row r="127" spans="1:11" x14ac:dyDescent="0.2">
      <c r="A127" s="104"/>
      <c r="B127" s="104"/>
      <c r="C127" s="104"/>
      <c r="D127" s="104"/>
      <c r="E127" s="124"/>
      <c r="F127" s="53">
        <v>127</v>
      </c>
      <c r="G127" s="104"/>
      <c r="H127" s="104"/>
      <c r="I127" s="104"/>
      <c r="J127" s="104"/>
      <c r="K127" s="124"/>
    </row>
    <row r="128" spans="1:11" x14ac:dyDescent="0.2">
      <c r="A128" s="104"/>
      <c r="B128" s="104"/>
      <c r="C128" s="104"/>
      <c r="D128" s="104"/>
      <c r="E128" s="124"/>
      <c r="F128" s="53">
        <v>128</v>
      </c>
      <c r="G128" s="104"/>
      <c r="H128" s="104"/>
      <c r="I128" s="104"/>
      <c r="J128" s="104"/>
      <c r="K128" s="124"/>
    </row>
    <row r="129" spans="1:11" x14ac:dyDescent="0.2">
      <c r="A129" s="104"/>
      <c r="B129" s="104"/>
      <c r="C129" s="104"/>
      <c r="D129" s="104"/>
      <c r="E129" s="124"/>
      <c r="F129" s="53">
        <v>129</v>
      </c>
      <c r="G129" s="104"/>
      <c r="H129" s="104"/>
      <c r="I129" s="104"/>
      <c r="J129" s="104"/>
      <c r="K129" s="124"/>
    </row>
    <row r="130" spans="1:11" x14ac:dyDescent="0.2">
      <c r="A130" s="104"/>
      <c r="B130" s="104"/>
      <c r="C130" s="104"/>
      <c r="D130" s="104"/>
      <c r="E130" s="124"/>
      <c r="F130" s="53">
        <v>130</v>
      </c>
      <c r="G130" s="104"/>
      <c r="H130" s="104"/>
      <c r="I130" s="104"/>
      <c r="J130" s="104"/>
      <c r="K130" s="124"/>
    </row>
    <row r="131" spans="1:11" x14ac:dyDescent="0.2">
      <c r="A131" s="104"/>
      <c r="B131" s="104"/>
      <c r="C131" s="104"/>
      <c r="D131" s="104"/>
      <c r="E131" s="124"/>
      <c r="F131" s="53">
        <v>131</v>
      </c>
      <c r="G131" s="104"/>
      <c r="H131" s="104"/>
      <c r="I131" s="104"/>
      <c r="J131" s="104"/>
      <c r="K131" s="124"/>
    </row>
    <row r="132" spans="1:11" x14ac:dyDescent="0.2">
      <c r="A132" s="104"/>
      <c r="B132" s="104"/>
      <c r="C132" s="104"/>
      <c r="D132" s="104"/>
      <c r="E132" s="124"/>
      <c r="F132" s="53">
        <v>132</v>
      </c>
      <c r="G132" s="104"/>
      <c r="H132" s="104"/>
      <c r="I132" s="104"/>
      <c r="J132" s="104"/>
      <c r="K132" s="124"/>
    </row>
    <row r="133" spans="1:11" x14ac:dyDescent="0.2">
      <c r="A133" s="104"/>
      <c r="B133" s="104"/>
      <c r="C133" s="104"/>
      <c r="D133" s="104"/>
      <c r="E133" s="124"/>
      <c r="F133" s="53">
        <v>133</v>
      </c>
      <c r="G133" s="104"/>
      <c r="H133" s="104"/>
      <c r="I133" s="104"/>
      <c r="J133" s="104"/>
      <c r="K133" s="124"/>
    </row>
    <row r="134" spans="1:11" x14ac:dyDescent="0.2">
      <c r="A134" s="104"/>
      <c r="B134" s="104"/>
      <c r="C134" s="104"/>
      <c r="D134" s="104"/>
      <c r="E134" s="124"/>
      <c r="F134" s="53">
        <v>134</v>
      </c>
      <c r="G134" s="104"/>
      <c r="H134" s="104"/>
      <c r="I134" s="104"/>
      <c r="J134" s="104"/>
      <c r="K134" s="124"/>
    </row>
    <row r="135" spans="1:11" x14ac:dyDescent="0.2">
      <c r="A135" s="104"/>
      <c r="B135" s="104"/>
      <c r="C135" s="104"/>
      <c r="D135" s="104"/>
      <c r="E135" s="124"/>
      <c r="F135" s="53">
        <v>135</v>
      </c>
      <c r="G135" s="104"/>
      <c r="H135" s="104"/>
      <c r="I135" s="104"/>
      <c r="J135" s="104"/>
      <c r="K135" s="124"/>
    </row>
    <row r="136" spans="1:11" x14ac:dyDescent="0.2">
      <c r="A136" s="104"/>
      <c r="B136" s="104"/>
      <c r="C136" s="104"/>
      <c r="D136" s="104"/>
      <c r="E136" s="124"/>
      <c r="F136" s="53">
        <v>136</v>
      </c>
      <c r="G136" s="104"/>
      <c r="H136" s="104"/>
      <c r="I136" s="104"/>
      <c r="J136" s="104"/>
      <c r="K136" s="124"/>
    </row>
    <row r="137" spans="1:11" x14ac:dyDescent="0.2">
      <c r="A137" s="104"/>
      <c r="B137" s="104"/>
      <c r="C137" s="104"/>
      <c r="D137" s="104"/>
      <c r="E137" s="124"/>
      <c r="F137" s="53">
        <v>137</v>
      </c>
      <c r="G137" s="104"/>
      <c r="H137" s="104"/>
      <c r="I137" s="104"/>
      <c r="J137" s="104"/>
      <c r="K137" s="124"/>
    </row>
    <row r="138" spans="1:11" x14ac:dyDescent="0.2">
      <c r="A138" s="104"/>
      <c r="B138" s="104"/>
      <c r="C138" s="104"/>
      <c r="D138" s="104"/>
      <c r="E138" s="124"/>
      <c r="F138" s="53">
        <v>138</v>
      </c>
      <c r="G138" s="104"/>
      <c r="H138" s="104"/>
      <c r="I138" s="104"/>
      <c r="J138" s="104"/>
      <c r="K138" s="124"/>
    </row>
    <row r="139" spans="1:11" x14ac:dyDescent="0.2">
      <c r="A139" s="104"/>
      <c r="B139" s="104"/>
      <c r="C139" s="104"/>
      <c r="D139" s="104"/>
      <c r="E139" s="124"/>
      <c r="F139" s="53">
        <v>139</v>
      </c>
      <c r="G139" s="104"/>
      <c r="H139" s="104"/>
      <c r="I139" s="104"/>
      <c r="J139" s="104"/>
      <c r="K139" s="124"/>
    </row>
    <row r="140" spans="1:11" x14ac:dyDescent="0.2">
      <c r="A140" s="104"/>
      <c r="B140" s="104"/>
      <c r="C140" s="104"/>
      <c r="D140" s="104"/>
      <c r="E140" s="124"/>
      <c r="F140" s="53">
        <v>140</v>
      </c>
      <c r="G140" s="104"/>
      <c r="H140" s="104"/>
      <c r="I140" s="104"/>
      <c r="J140" s="104"/>
      <c r="K140" s="124"/>
    </row>
    <row r="141" spans="1:11" x14ac:dyDescent="0.2">
      <c r="A141" s="104"/>
      <c r="B141" s="104"/>
      <c r="C141" s="104"/>
      <c r="D141" s="104"/>
      <c r="E141" s="124"/>
      <c r="F141" s="53">
        <v>141</v>
      </c>
      <c r="G141" s="104"/>
      <c r="H141" s="104"/>
      <c r="I141" s="104"/>
      <c r="J141" s="104"/>
      <c r="K141" s="124"/>
    </row>
    <row r="142" spans="1:11" x14ac:dyDescent="0.2">
      <c r="A142" s="104"/>
      <c r="B142" s="104"/>
      <c r="C142" s="104"/>
      <c r="D142" s="104"/>
      <c r="E142" s="124"/>
      <c r="F142" s="53">
        <v>142</v>
      </c>
      <c r="G142" s="104"/>
      <c r="H142" s="104"/>
      <c r="I142" s="104"/>
      <c r="J142" s="104"/>
      <c r="K142" s="124"/>
    </row>
    <row r="143" spans="1:11" x14ac:dyDescent="0.2">
      <c r="A143" s="104"/>
      <c r="B143" s="104"/>
      <c r="C143" s="104"/>
      <c r="D143" s="104"/>
      <c r="E143" s="124"/>
      <c r="F143" s="53">
        <v>143</v>
      </c>
      <c r="G143" s="104"/>
      <c r="H143" s="104"/>
      <c r="I143" s="104"/>
      <c r="J143" s="104"/>
      <c r="K143" s="124"/>
    </row>
    <row r="144" spans="1:11" x14ac:dyDescent="0.2">
      <c r="A144" s="104"/>
      <c r="B144" s="104"/>
      <c r="C144" s="104"/>
      <c r="D144" s="104"/>
      <c r="E144" s="124"/>
      <c r="F144" s="53">
        <v>144</v>
      </c>
      <c r="G144" s="104"/>
      <c r="H144" s="104"/>
      <c r="I144" s="104"/>
      <c r="J144" s="104"/>
      <c r="K144" s="124"/>
    </row>
    <row r="145" spans="1:11" x14ac:dyDescent="0.2">
      <c r="A145" s="104"/>
      <c r="B145" s="104"/>
      <c r="C145" s="104"/>
      <c r="D145" s="104"/>
      <c r="E145" s="124"/>
      <c r="F145" s="53">
        <v>145</v>
      </c>
      <c r="G145" s="104"/>
      <c r="H145" s="104"/>
      <c r="I145" s="104"/>
      <c r="J145" s="104"/>
      <c r="K145" s="124"/>
    </row>
    <row r="146" spans="1:11" x14ac:dyDescent="0.2">
      <c r="A146" s="104"/>
      <c r="B146" s="104"/>
      <c r="C146" s="104"/>
      <c r="D146" s="104"/>
      <c r="E146" s="124"/>
      <c r="F146" s="53">
        <v>146</v>
      </c>
      <c r="G146" s="104"/>
      <c r="H146" s="104"/>
      <c r="I146" s="104"/>
      <c r="J146" s="104"/>
      <c r="K146" s="124"/>
    </row>
    <row r="147" spans="1:11" x14ac:dyDescent="0.2">
      <c r="A147" s="104"/>
      <c r="B147" s="104"/>
      <c r="C147" s="104"/>
      <c r="D147" s="104"/>
      <c r="E147" s="124"/>
      <c r="F147" s="53">
        <v>147</v>
      </c>
      <c r="G147" s="104"/>
      <c r="H147" s="104"/>
      <c r="I147" s="104"/>
      <c r="J147" s="104"/>
      <c r="K147" s="124"/>
    </row>
    <row r="148" spans="1:11" x14ac:dyDescent="0.2">
      <c r="A148" s="104"/>
      <c r="B148" s="104"/>
      <c r="C148" s="104"/>
      <c r="D148" s="104"/>
      <c r="E148" s="124"/>
      <c r="F148" s="53">
        <v>148</v>
      </c>
      <c r="G148" s="104"/>
      <c r="H148" s="104"/>
      <c r="I148" s="104"/>
      <c r="J148" s="104"/>
      <c r="K148" s="124"/>
    </row>
    <row r="149" spans="1:11" x14ac:dyDescent="0.2">
      <c r="A149" s="104"/>
      <c r="B149" s="104"/>
      <c r="C149" s="104"/>
      <c r="D149" s="104"/>
      <c r="E149" s="124"/>
      <c r="F149" s="53">
        <v>149</v>
      </c>
      <c r="G149" s="104"/>
      <c r="H149" s="104"/>
      <c r="I149" s="104"/>
      <c r="J149" s="104"/>
      <c r="K149" s="124"/>
    </row>
    <row r="150" spans="1:11" x14ac:dyDescent="0.2">
      <c r="A150" s="104"/>
      <c r="B150" s="104"/>
      <c r="C150" s="104"/>
      <c r="D150" s="104"/>
      <c r="E150" s="124"/>
      <c r="F150" s="53">
        <v>150</v>
      </c>
      <c r="G150" s="104"/>
      <c r="H150" s="104"/>
      <c r="I150" s="104"/>
      <c r="J150" s="104"/>
      <c r="K150" s="124"/>
    </row>
    <row r="151" spans="1:11" x14ac:dyDescent="0.2">
      <c r="A151" s="104"/>
      <c r="B151" s="104"/>
      <c r="C151" s="104"/>
      <c r="D151" s="104"/>
      <c r="E151" s="124"/>
      <c r="F151" s="53">
        <v>151</v>
      </c>
      <c r="G151" s="104"/>
      <c r="H151" s="104"/>
      <c r="I151" s="104"/>
      <c r="J151" s="104"/>
      <c r="K151" s="124"/>
    </row>
    <row r="152" spans="1:11" x14ac:dyDescent="0.2">
      <c r="A152" s="104"/>
      <c r="B152" s="104"/>
      <c r="C152" s="104"/>
      <c r="D152" s="104"/>
      <c r="E152" s="124"/>
      <c r="F152" s="53">
        <v>152</v>
      </c>
      <c r="G152" s="104"/>
      <c r="H152" s="104"/>
      <c r="I152" s="104"/>
      <c r="J152" s="104"/>
      <c r="K152" s="124"/>
    </row>
    <row r="153" spans="1:11" x14ac:dyDescent="0.2">
      <c r="A153" s="104"/>
      <c r="B153" s="104"/>
      <c r="C153" s="104"/>
      <c r="D153" s="104"/>
      <c r="E153" s="124"/>
      <c r="F153" s="53">
        <v>153</v>
      </c>
      <c r="G153" s="104"/>
      <c r="H153" s="104"/>
      <c r="I153" s="104"/>
      <c r="J153" s="104"/>
      <c r="K153" s="124"/>
    </row>
    <row r="154" spans="1:11" x14ac:dyDescent="0.2">
      <c r="A154" s="104"/>
      <c r="B154" s="104"/>
      <c r="C154" s="104"/>
      <c r="D154" s="104"/>
      <c r="E154" s="124"/>
      <c r="F154" s="53">
        <v>154</v>
      </c>
      <c r="G154" s="104"/>
      <c r="H154" s="104"/>
      <c r="I154" s="104"/>
      <c r="J154" s="104"/>
      <c r="K154" s="124"/>
    </row>
    <row r="155" spans="1:11" x14ac:dyDescent="0.2">
      <c r="A155" s="104"/>
      <c r="B155" s="104"/>
      <c r="C155" s="104"/>
      <c r="D155" s="104"/>
      <c r="E155" s="124"/>
      <c r="F155" s="53">
        <v>155</v>
      </c>
      <c r="G155" s="104"/>
      <c r="H155" s="104"/>
      <c r="I155" s="104"/>
      <c r="J155" s="104"/>
      <c r="K155" s="124"/>
    </row>
    <row r="156" spans="1:11" x14ac:dyDescent="0.2">
      <c r="A156" s="104"/>
      <c r="B156" s="104"/>
      <c r="C156" s="104"/>
      <c r="D156" s="104"/>
      <c r="E156" s="124"/>
      <c r="F156" s="53">
        <v>156</v>
      </c>
      <c r="G156" s="104"/>
      <c r="H156" s="104"/>
      <c r="I156" s="104"/>
      <c r="J156" s="104"/>
      <c r="K156" s="124"/>
    </row>
    <row r="157" spans="1:11" x14ac:dyDescent="0.2">
      <c r="A157" s="104"/>
      <c r="B157" s="104"/>
      <c r="C157" s="104"/>
      <c r="D157" s="104"/>
      <c r="E157" s="124"/>
      <c r="F157" s="53">
        <v>157</v>
      </c>
      <c r="G157" s="104"/>
      <c r="H157" s="104"/>
      <c r="I157" s="104"/>
      <c r="J157" s="104"/>
      <c r="K157" s="124"/>
    </row>
    <row r="158" spans="1:11" x14ac:dyDescent="0.2">
      <c r="A158" s="104"/>
      <c r="B158" s="104"/>
      <c r="C158" s="104"/>
      <c r="D158" s="104"/>
      <c r="E158" s="124"/>
      <c r="F158" s="53">
        <v>158</v>
      </c>
      <c r="G158" s="104"/>
      <c r="H158" s="104"/>
      <c r="I158" s="104"/>
      <c r="J158" s="104"/>
      <c r="K158" s="124"/>
    </row>
    <row r="159" spans="1:11" x14ac:dyDescent="0.2">
      <c r="A159" s="104"/>
      <c r="B159" s="104"/>
      <c r="C159" s="104"/>
      <c r="D159" s="104"/>
      <c r="E159" s="124"/>
      <c r="F159" s="53">
        <v>159</v>
      </c>
      <c r="G159" s="104"/>
      <c r="H159" s="104"/>
      <c r="I159" s="104"/>
      <c r="J159" s="104"/>
      <c r="K159" s="124"/>
    </row>
    <row r="160" spans="1:11" x14ac:dyDescent="0.2">
      <c r="A160" s="104"/>
      <c r="B160" s="104"/>
      <c r="C160" s="104"/>
      <c r="D160" s="104"/>
      <c r="E160" s="124"/>
      <c r="F160" s="53">
        <v>160</v>
      </c>
      <c r="G160" s="104"/>
      <c r="H160" s="104"/>
      <c r="I160" s="104"/>
      <c r="J160" s="104"/>
      <c r="K160" s="124"/>
    </row>
    <row r="161" spans="1:11" x14ac:dyDescent="0.2">
      <c r="A161" s="104"/>
      <c r="B161" s="104"/>
      <c r="C161" s="104"/>
      <c r="D161" s="104"/>
      <c r="E161" s="124"/>
      <c r="F161" s="53">
        <v>161</v>
      </c>
      <c r="G161" s="104"/>
      <c r="H161" s="104"/>
      <c r="I161" s="104"/>
      <c r="J161" s="104"/>
      <c r="K161" s="124"/>
    </row>
    <row r="162" spans="1:11" x14ac:dyDescent="0.2">
      <c r="A162" s="104"/>
      <c r="B162" s="104"/>
      <c r="C162" s="104"/>
      <c r="D162" s="104"/>
      <c r="E162" s="124"/>
      <c r="F162" s="53">
        <v>162</v>
      </c>
      <c r="G162" s="104"/>
      <c r="H162" s="104"/>
      <c r="I162" s="104"/>
      <c r="J162" s="104"/>
      <c r="K162" s="124"/>
    </row>
    <row r="163" spans="1:11" x14ac:dyDescent="0.2">
      <c r="A163" s="104"/>
      <c r="B163" s="104"/>
      <c r="C163" s="104"/>
      <c r="D163" s="104"/>
      <c r="E163" s="124"/>
      <c r="F163" s="53">
        <v>163</v>
      </c>
      <c r="G163" s="104"/>
      <c r="H163" s="104"/>
      <c r="I163" s="104"/>
      <c r="J163" s="104"/>
      <c r="K163" s="124"/>
    </row>
    <row r="164" spans="1:11" x14ac:dyDescent="0.2">
      <c r="A164" s="104"/>
      <c r="B164" s="104"/>
      <c r="C164" s="104"/>
      <c r="D164" s="104"/>
      <c r="E164" s="124"/>
      <c r="F164" s="53">
        <v>164</v>
      </c>
      <c r="G164" s="104"/>
      <c r="H164" s="104"/>
      <c r="I164" s="104"/>
      <c r="J164" s="104"/>
      <c r="K164" s="124"/>
    </row>
    <row r="165" spans="1:11" x14ac:dyDescent="0.2">
      <c r="A165" s="104"/>
      <c r="B165" s="104"/>
      <c r="C165" s="104"/>
      <c r="D165" s="104"/>
      <c r="E165" s="124"/>
      <c r="F165" s="53">
        <v>165</v>
      </c>
      <c r="G165" s="104"/>
      <c r="H165" s="104"/>
      <c r="I165" s="104"/>
      <c r="J165" s="104"/>
      <c r="K165" s="124"/>
    </row>
    <row r="166" spans="1:11" x14ac:dyDescent="0.2">
      <c r="A166" s="104"/>
      <c r="B166" s="104"/>
      <c r="C166" s="104"/>
      <c r="D166" s="104"/>
      <c r="E166" s="124"/>
      <c r="F166" s="53">
        <v>166</v>
      </c>
      <c r="G166" s="104"/>
      <c r="H166" s="104"/>
      <c r="I166" s="104"/>
      <c r="J166" s="104"/>
      <c r="K166" s="124"/>
    </row>
    <row r="167" spans="1:11" x14ac:dyDescent="0.2">
      <c r="A167" s="104"/>
      <c r="B167" s="104"/>
      <c r="C167" s="104"/>
      <c r="D167" s="104"/>
      <c r="E167" s="124"/>
      <c r="F167" s="53">
        <v>167</v>
      </c>
      <c r="G167" s="104"/>
      <c r="H167" s="104"/>
      <c r="I167" s="104"/>
      <c r="J167" s="104"/>
      <c r="K167" s="124"/>
    </row>
    <row r="168" spans="1:11" x14ac:dyDescent="0.2">
      <c r="A168" s="104"/>
      <c r="B168" s="104"/>
      <c r="C168" s="104"/>
      <c r="D168" s="104"/>
      <c r="E168" s="124"/>
      <c r="F168" s="53">
        <v>168</v>
      </c>
      <c r="G168" s="104"/>
      <c r="H168" s="104"/>
      <c r="I168" s="104"/>
      <c r="J168" s="104"/>
      <c r="K168" s="124"/>
    </row>
    <row r="169" spans="1:11" x14ac:dyDescent="0.2">
      <c r="A169" s="104"/>
      <c r="B169" s="104"/>
      <c r="C169" s="104"/>
      <c r="D169" s="104"/>
      <c r="E169" s="124"/>
      <c r="F169" s="53">
        <v>169</v>
      </c>
      <c r="G169" s="104"/>
      <c r="H169" s="104"/>
      <c r="I169" s="104"/>
      <c r="J169" s="104"/>
      <c r="K169" s="124"/>
    </row>
    <row r="170" spans="1:11" x14ac:dyDescent="0.2">
      <c r="A170" s="104"/>
      <c r="B170" s="104"/>
      <c r="C170" s="104"/>
      <c r="D170" s="104"/>
      <c r="E170" s="124"/>
      <c r="F170" s="53">
        <v>170</v>
      </c>
      <c r="G170" s="104"/>
      <c r="H170" s="104"/>
      <c r="I170" s="104"/>
      <c r="J170" s="104"/>
      <c r="K170" s="124"/>
    </row>
    <row r="171" spans="1:11" x14ac:dyDescent="0.2">
      <c r="A171" s="104"/>
      <c r="B171" s="104"/>
      <c r="C171" s="104"/>
      <c r="D171" s="104"/>
      <c r="E171" s="124"/>
      <c r="F171" s="53">
        <v>171</v>
      </c>
      <c r="G171" s="104"/>
      <c r="H171" s="104"/>
      <c r="I171" s="104"/>
      <c r="J171" s="104"/>
      <c r="K171" s="124"/>
    </row>
    <row r="172" spans="1:11" x14ac:dyDescent="0.2">
      <c r="A172" s="104"/>
      <c r="B172" s="104"/>
      <c r="C172" s="104"/>
      <c r="D172" s="104"/>
      <c r="E172" s="124"/>
      <c r="F172" s="53">
        <v>172</v>
      </c>
      <c r="G172" s="104"/>
      <c r="H172" s="104"/>
      <c r="I172" s="104"/>
      <c r="J172" s="104"/>
      <c r="K172" s="124"/>
    </row>
    <row r="173" spans="1:11" x14ac:dyDescent="0.2">
      <c r="A173" s="104"/>
      <c r="B173" s="104"/>
      <c r="C173" s="104"/>
      <c r="D173" s="104"/>
      <c r="E173" s="124"/>
      <c r="F173" s="53">
        <v>173</v>
      </c>
      <c r="G173" s="104"/>
      <c r="H173" s="104"/>
      <c r="I173" s="104"/>
      <c r="J173" s="104"/>
      <c r="K173" s="124"/>
    </row>
    <row r="174" spans="1:11" x14ac:dyDescent="0.2">
      <c r="A174" s="104"/>
      <c r="B174" s="104"/>
      <c r="C174" s="104"/>
      <c r="D174" s="104"/>
      <c r="E174" s="124"/>
      <c r="F174" s="53">
        <v>174</v>
      </c>
      <c r="G174" s="104"/>
      <c r="H174" s="104"/>
      <c r="I174" s="104"/>
      <c r="J174" s="104"/>
      <c r="K174" s="124"/>
    </row>
    <row r="175" spans="1:11" x14ac:dyDescent="0.2">
      <c r="A175" s="104"/>
      <c r="B175" s="104"/>
      <c r="C175" s="104"/>
      <c r="D175" s="104"/>
      <c r="E175" s="124"/>
      <c r="F175" s="53">
        <v>175</v>
      </c>
      <c r="G175" s="104"/>
      <c r="H175" s="104"/>
      <c r="I175" s="104"/>
      <c r="J175" s="104"/>
      <c r="K175" s="124"/>
    </row>
    <row r="176" spans="1:11" x14ac:dyDescent="0.2">
      <c r="A176" s="104"/>
      <c r="B176" s="104"/>
      <c r="C176" s="104"/>
      <c r="D176" s="104"/>
      <c r="E176" s="124"/>
      <c r="F176" s="53">
        <v>176</v>
      </c>
      <c r="G176" s="104"/>
      <c r="H176" s="104"/>
      <c r="I176" s="104"/>
      <c r="J176" s="104"/>
      <c r="K176" s="124"/>
    </row>
    <row r="177" spans="1:11" x14ac:dyDescent="0.2">
      <c r="A177" s="104"/>
      <c r="B177" s="104"/>
      <c r="C177" s="104"/>
      <c r="D177" s="104"/>
      <c r="E177" s="124"/>
      <c r="F177" s="53">
        <v>177</v>
      </c>
      <c r="G177" s="104"/>
      <c r="H177" s="104"/>
      <c r="I177" s="104"/>
      <c r="J177" s="104"/>
      <c r="K177" s="124"/>
    </row>
    <row r="178" spans="1:11" x14ac:dyDescent="0.2">
      <c r="A178" s="104"/>
      <c r="B178" s="104"/>
      <c r="C178" s="104"/>
      <c r="D178" s="104"/>
      <c r="E178" s="124"/>
      <c r="F178" s="53">
        <v>178</v>
      </c>
      <c r="G178" s="104"/>
      <c r="H178" s="104"/>
      <c r="I178" s="104"/>
      <c r="J178" s="104"/>
      <c r="K178" s="124"/>
    </row>
    <row r="179" spans="1:11" x14ac:dyDescent="0.2">
      <c r="A179" s="104"/>
      <c r="B179" s="104"/>
      <c r="C179" s="104"/>
      <c r="D179" s="104"/>
      <c r="E179" s="124"/>
      <c r="F179" s="53">
        <v>179</v>
      </c>
      <c r="G179" s="104"/>
      <c r="H179" s="104"/>
      <c r="I179" s="104"/>
      <c r="J179" s="104"/>
      <c r="K179" s="124"/>
    </row>
    <row r="180" spans="1:11" x14ac:dyDescent="0.2">
      <c r="A180" s="104"/>
      <c r="B180" s="104"/>
      <c r="C180" s="104"/>
      <c r="D180" s="104"/>
      <c r="E180" s="124"/>
      <c r="F180" s="53">
        <v>180</v>
      </c>
      <c r="G180" s="104"/>
      <c r="H180" s="104"/>
      <c r="I180" s="104"/>
      <c r="J180" s="104"/>
      <c r="K180" s="124"/>
    </row>
    <row r="181" spans="1:11" x14ac:dyDescent="0.2">
      <c r="A181" s="104"/>
      <c r="B181" s="104"/>
      <c r="C181" s="104"/>
      <c r="D181" s="104"/>
      <c r="E181" s="124"/>
      <c r="F181" s="53">
        <v>181</v>
      </c>
      <c r="G181" s="104"/>
      <c r="H181" s="104"/>
      <c r="I181" s="104"/>
      <c r="J181" s="104"/>
      <c r="K181" s="124"/>
    </row>
    <row r="182" spans="1:11" x14ac:dyDescent="0.2">
      <c r="A182" s="104"/>
      <c r="B182" s="104"/>
      <c r="C182" s="104"/>
      <c r="D182" s="104"/>
      <c r="E182" s="124"/>
      <c r="F182" s="53">
        <v>182</v>
      </c>
      <c r="G182" s="104"/>
      <c r="H182" s="104"/>
      <c r="I182" s="104"/>
      <c r="J182" s="104"/>
      <c r="K182" s="124"/>
    </row>
    <row r="183" spans="1:11" x14ac:dyDescent="0.2">
      <c r="A183" s="104"/>
      <c r="B183" s="104"/>
      <c r="C183" s="104"/>
      <c r="D183" s="104"/>
      <c r="E183" s="124"/>
      <c r="F183" s="53">
        <v>183</v>
      </c>
      <c r="G183" s="104"/>
      <c r="H183" s="104"/>
      <c r="I183" s="104"/>
      <c r="J183" s="104"/>
      <c r="K183" s="124"/>
    </row>
    <row r="184" spans="1:11" x14ac:dyDescent="0.2">
      <c r="A184" s="104"/>
      <c r="B184" s="104"/>
      <c r="C184" s="104"/>
      <c r="D184" s="104"/>
      <c r="E184" s="124"/>
      <c r="F184" s="53">
        <v>184</v>
      </c>
      <c r="G184" s="104"/>
      <c r="H184" s="104"/>
      <c r="I184" s="104"/>
      <c r="J184" s="104"/>
      <c r="K184" s="124"/>
    </row>
    <row r="185" spans="1:11" x14ac:dyDescent="0.2">
      <c r="A185" s="104"/>
      <c r="B185" s="104"/>
      <c r="C185" s="104"/>
      <c r="D185" s="104"/>
      <c r="E185" s="124"/>
      <c r="F185" s="53">
        <v>185</v>
      </c>
      <c r="G185" s="104"/>
      <c r="H185" s="104"/>
      <c r="I185" s="104"/>
      <c r="J185" s="104"/>
      <c r="K185" s="124"/>
    </row>
    <row r="186" spans="1:11" x14ac:dyDescent="0.2">
      <c r="A186" s="104"/>
      <c r="B186" s="104"/>
      <c r="C186" s="104"/>
      <c r="D186" s="104"/>
      <c r="E186" s="124"/>
      <c r="F186" s="53">
        <v>186</v>
      </c>
      <c r="G186" s="104"/>
      <c r="H186" s="104"/>
      <c r="I186" s="104"/>
      <c r="J186" s="104"/>
      <c r="K186" s="124"/>
    </row>
    <row r="187" spans="1:11" x14ac:dyDescent="0.2">
      <c r="A187" s="104"/>
      <c r="B187" s="104"/>
      <c r="C187" s="104"/>
      <c r="D187" s="104"/>
      <c r="E187" s="124"/>
      <c r="F187" s="53">
        <v>187</v>
      </c>
      <c r="G187" s="104"/>
      <c r="H187" s="104"/>
      <c r="I187" s="104"/>
      <c r="J187" s="104"/>
      <c r="K187" s="124"/>
    </row>
    <row r="188" spans="1:11" x14ac:dyDescent="0.2">
      <c r="A188" s="104"/>
      <c r="B188" s="104"/>
      <c r="C188" s="104"/>
      <c r="D188" s="104"/>
      <c r="E188" s="124"/>
      <c r="F188" s="53">
        <v>188</v>
      </c>
      <c r="G188" s="104"/>
      <c r="H188" s="104"/>
      <c r="I188" s="104"/>
      <c r="J188" s="104"/>
      <c r="K188" s="124"/>
    </row>
    <row r="189" spans="1:11" x14ac:dyDescent="0.2">
      <c r="A189" s="104"/>
      <c r="B189" s="104"/>
      <c r="C189" s="104"/>
      <c r="D189" s="104"/>
      <c r="E189" s="124"/>
      <c r="F189" s="53">
        <v>189</v>
      </c>
      <c r="G189" s="104"/>
      <c r="H189" s="104"/>
      <c r="I189" s="104"/>
      <c r="J189" s="104"/>
      <c r="K189" s="124"/>
    </row>
    <row r="190" spans="1:11" x14ac:dyDescent="0.2">
      <c r="A190" s="104"/>
      <c r="B190" s="104"/>
      <c r="C190" s="104"/>
      <c r="D190" s="104"/>
      <c r="E190" s="124"/>
      <c r="F190" s="53">
        <v>190</v>
      </c>
      <c r="G190" s="104"/>
      <c r="H190" s="104"/>
      <c r="I190" s="104"/>
      <c r="J190" s="104"/>
      <c r="K190" s="124"/>
    </row>
    <row r="191" spans="1:11" x14ac:dyDescent="0.2">
      <c r="A191" s="104"/>
      <c r="B191" s="104"/>
      <c r="C191" s="104"/>
      <c r="D191" s="104"/>
      <c r="E191" s="124"/>
      <c r="F191" s="53">
        <v>191</v>
      </c>
      <c r="G191" s="104"/>
      <c r="H191" s="104"/>
      <c r="I191" s="104"/>
      <c r="J191" s="104"/>
      <c r="K191" s="124"/>
    </row>
    <row r="192" spans="1:11" x14ac:dyDescent="0.2">
      <c r="A192" s="104"/>
      <c r="B192" s="104"/>
      <c r="C192" s="104"/>
      <c r="D192" s="104"/>
      <c r="E192" s="124"/>
      <c r="F192" s="53">
        <v>192</v>
      </c>
      <c r="G192" s="104"/>
      <c r="H192" s="104"/>
      <c r="I192" s="104"/>
      <c r="J192" s="104"/>
      <c r="K192" s="124"/>
    </row>
    <row r="193" spans="1:6" x14ac:dyDescent="0.2">
      <c r="A193" s="104"/>
      <c r="B193" s="104"/>
      <c r="C193" s="104"/>
      <c r="D193" s="104"/>
      <c r="E193" s="124"/>
      <c r="F193" s="53">
        <v>193</v>
      </c>
    </row>
    <row r="194" spans="1:6" x14ac:dyDescent="0.2">
      <c r="A194" s="104"/>
      <c r="B194" s="104"/>
      <c r="C194" s="104"/>
      <c r="D194" s="104"/>
      <c r="E194" s="124"/>
      <c r="F194" s="53">
        <v>194</v>
      </c>
    </row>
    <row r="195" spans="1:6" x14ac:dyDescent="0.2">
      <c r="A195" s="104"/>
      <c r="B195" s="104"/>
      <c r="C195" s="104"/>
      <c r="D195" s="104"/>
      <c r="E195" s="124"/>
      <c r="F195" s="53">
        <v>195</v>
      </c>
    </row>
    <row r="196" spans="1:6" x14ac:dyDescent="0.2">
      <c r="A196" s="104"/>
      <c r="B196" s="104"/>
      <c r="C196" s="104"/>
      <c r="D196" s="104"/>
      <c r="E196" s="124"/>
      <c r="F196" s="53">
        <v>196</v>
      </c>
    </row>
    <row r="197" spans="1:6" x14ac:dyDescent="0.2">
      <c r="A197" s="104"/>
      <c r="B197" s="104"/>
      <c r="C197" s="104"/>
      <c r="D197" s="104"/>
      <c r="E197" s="124"/>
      <c r="F197" s="53">
        <v>197</v>
      </c>
    </row>
    <row r="198" spans="1:6" x14ac:dyDescent="0.2">
      <c r="A198" s="104"/>
      <c r="B198" s="104"/>
      <c r="C198" s="104"/>
      <c r="D198" s="104"/>
      <c r="E198" s="124"/>
      <c r="F198" s="53">
        <v>198</v>
      </c>
    </row>
    <row r="199" spans="1:6" x14ac:dyDescent="0.2">
      <c r="A199" s="104"/>
      <c r="B199" s="104"/>
      <c r="C199" s="104"/>
      <c r="D199" s="104"/>
      <c r="E199" s="124"/>
      <c r="F199" s="53">
        <v>199</v>
      </c>
    </row>
    <row r="200" spans="1:6" x14ac:dyDescent="0.2">
      <c r="A200" s="104"/>
      <c r="B200" s="104"/>
      <c r="C200" s="104"/>
      <c r="D200" s="104"/>
      <c r="E200" s="124"/>
      <c r="F200" s="53">
        <v>200</v>
      </c>
    </row>
    <row r="201" spans="1:6" x14ac:dyDescent="0.2">
      <c r="A201" s="104"/>
      <c r="B201" s="104"/>
      <c r="C201" s="104"/>
      <c r="D201" s="104"/>
      <c r="E201" s="124"/>
      <c r="F201" s="53">
        <v>201</v>
      </c>
    </row>
    <row r="202" spans="1:6" x14ac:dyDescent="0.2">
      <c r="A202" s="104"/>
      <c r="B202" s="104"/>
      <c r="C202" s="104"/>
      <c r="D202" s="104"/>
      <c r="E202" s="124"/>
      <c r="F202" s="53">
        <v>202</v>
      </c>
    </row>
    <row r="203" spans="1:6" x14ac:dyDescent="0.2">
      <c r="A203" s="104"/>
      <c r="B203" s="104"/>
      <c r="C203" s="104"/>
      <c r="D203" s="104"/>
      <c r="E203" s="124"/>
      <c r="F203" s="53">
        <v>203</v>
      </c>
    </row>
    <row r="204" spans="1:6" x14ac:dyDescent="0.2">
      <c r="A204" s="104"/>
      <c r="B204" s="104"/>
      <c r="C204" s="104"/>
      <c r="D204" s="104"/>
      <c r="E204" s="124"/>
      <c r="F204" s="53">
        <v>204</v>
      </c>
    </row>
    <row r="205" spans="1:6" x14ac:dyDescent="0.2">
      <c r="A205" s="104"/>
      <c r="B205" s="104"/>
      <c r="C205" s="104"/>
      <c r="D205" s="104"/>
      <c r="E205" s="124"/>
      <c r="F205" s="53">
        <v>205</v>
      </c>
    </row>
    <row r="206" spans="1:6" x14ac:dyDescent="0.2">
      <c r="A206" s="104"/>
      <c r="B206" s="104"/>
      <c r="C206" s="104"/>
      <c r="D206" s="104"/>
      <c r="E206" s="124"/>
      <c r="F206" s="53">
        <v>206</v>
      </c>
    </row>
    <row r="207" spans="1:6" x14ac:dyDescent="0.2">
      <c r="A207" s="104"/>
      <c r="B207" s="104"/>
      <c r="C207" s="104"/>
      <c r="D207" s="104"/>
      <c r="E207" s="124"/>
      <c r="F207" s="53">
        <v>207</v>
      </c>
    </row>
    <row r="208" spans="1:6" x14ac:dyDescent="0.2">
      <c r="A208" s="104"/>
      <c r="B208" s="104"/>
      <c r="C208" s="104"/>
      <c r="D208" s="104"/>
      <c r="E208" s="124"/>
      <c r="F208" s="53">
        <v>208</v>
      </c>
    </row>
    <row r="209" spans="1:6" x14ac:dyDescent="0.2">
      <c r="A209" s="104"/>
      <c r="B209" s="104"/>
      <c r="C209" s="104"/>
      <c r="D209" s="104"/>
      <c r="E209" s="124"/>
      <c r="F209" s="53">
        <v>209</v>
      </c>
    </row>
    <row r="210" spans="1:6" x14ac:dyDescent="0.2">
      <c r="A210" s="104"/>
      <c r="B210" s="104"/>
      <c r="C210" s="104"/>
      <c r="D210" s="104"/>
      <c r="E210" s="124"/>
      <c r="F210" s="53">
        <v>210</v>
      </c>
    </row>
    <row r="211" spans="1:6" x14ac:dyDescent="0.2">
      <c r="A211" s="104"/>
      <c r="B211" s="104"/>
      <c r="C211" s="104"/>
      <c r="D211" s="104"/>
      <c r="E211" s="124"/>
      <c r="F211" s="53">
        <v>211</v>
      </c>
    </row>
    <row r="212" spans="1:6" x14ac:dyDescent="0.2">
      <c r="A212" s="104"/>
      <c r="B212" s="104"/>
      <c r="C212" s="104"/>
      <c r="D212" s="104"/>
      <c r="E212" s="124"/>
      <c r="F212" s="53">
        <v>212</v>
      </c>
    </row>
    <row r="213" spans="1:6" x14ac:dyDescent="0.2">
      <c r="A213" s="104"/>
      <c r="B213" s="104"/>
      <c r="C213" s="104"/>
      <c r="D213" s="104"/>
      <c r="E213" s="124"/>
      <c r="F213" s="53">
        <v>213</v>
      </c>
    </row>
    <row r="214" spans="1:6" x14ac:dyDescent="0.2">
      <c r="A214" s="104"/>
      <c r="B214" s="104"/>
      <c r="C214" s="104"/>
      <c r="D214" s="104"/>
      <c r="E214" s="124"/>
      <c r="F214" s="53">
        <v>214</v>
      </c>
    </row>
    <row r="215" spans="1:6" x14ac:dyDescent="0.2">
      <c r="A215" s="104"/>
      <c r="B215" s="104"/>
      <c r="C215" s="104"/>
      <c r="D215" s="104"/>
      <c r="E215" s="124"/>
      <c r="F215" s="53">
        <v>215</v>
      </c>
    </row>
    <row r="216" spans="1:6" x14ac:dyDescent="0.2">
      <c r="A216" s="104"/>
      <c r="B216" s="104"/>
      <c r="C216" s="104"/>
      <c r="D216" s="104"/>
      <c r="E216" s="124"/>
      <c r="F216" s="53">
        <v>216</v>
      </c>
    </row>
    <row r="217" spans="1:6" x14ac:dyDescent="0.2">
      <c r="A217" s="104"/>
      <c r="B217" s="104"/>
      <c r="C217" s="104"/>
      <c r="D217" s="104"/>
      <c r="E217" s="124"/>
      <c r="F217" s="53">
        <v>217</v>
      </c>
    </row>
    <row r="218" spans="1:6" x14ac:dyDescent="0.2">
      <c r="A218" s="104"/>
      <c r="B218" s="104"/>
      <c r="C218" s="104"/>
      <c r="D218" s="104"/>
      <c r="E218" s="124"/>
      <c r="F218" s="53">
        <v>218</v>
      </c>
    </row>
    <row r="219" spans="1:6" x14ac:dyDescent="0.2">
      <c r="A219" s="104"/>
      <c r="B219" s="104"/>
      <c r="C219" s="104"/>
      <c r="D219" s="104"/>
      <c r="E219" s="124"/>
      <c r="F219" s="53">
        <v>219</v>
      </c>
    </row>
    <row r="220" spans="1:6" x14ac:dyDescent="0.2">
      <c r="A220" s="104"/>
      <c r="B220" s="104"/>
      <c r="C220" s="104"/>
      <c r="D220" s="104"/>
      <c r="E220" s="124"/>
      <c r="F220" s="53">
        <v>220</v>
      </c>
    </row>
    <row r="221" spans="1:6" x14ac:dyDescent="0.2">
      <c r="A221" s="104"/>
      <c r="B221" s="104"/>
      <c r="C221" s="104"/>
      <c r="D221" s="104"/>
      <c r="E221" s="124"/>
      <c r="F221" s="53">
        <v>221</v>
      </c>
    </row>
    <row r="222" spans="1:6" x14ac:dyDescent="0.2">
      <c r="A222" s="104"/>
      <c r="B222" s="104"/>
      <c r="C222" s="104"/>
      <c r="D222" s="104"/>
      <c r="E222" s="124"/>
      <c r="F222" s="53">
        <v>222</v>
      </c>
    </row>
    <row r="223" spans="1:6" x14ac:dyDescent="0.2">
      <c r="A223" s="104"/>
      <c r="B223" s="104"/>
      <c r="C223" s="104"/>
      <c r="D223" s="104"/>
      <c r="E223" s="124"/>
      <c r="F223" s="53">
        <v>223</v>
      </c>
    </row>
    <row r="224" spans="1:6" x14ac:dyDescent="0.2">
      <c r="A224" s="104"/>
      <c r="B224" s="104"/>
      <c r="C224" s="104"/>
      <c r="D224" s="104"/>
      <c r="E224" s="124"/>
      <c r="F224" s="53">
        <v>224</v>
      </c>
    </row>
    <row r="225" spans="1:6" x14ac:dyDescent="0.2">
      <c r="A225" s="104"/>
      <c r="B225" s="104"/>
      <c r="C225" s="104"/>
      <c r="D225" s="104"/>
      <c r="E225" s="124"/>
      <c r="F225" s="53">
        <v>225</v>
      </c>
    </row>
    <row r="226" spans="1:6" x14ac:dyDescent="0.2">
      <c r="A226" s="104"/>
      <c r="B226" s="104"/>
      <c r="C226" s="104"/>
      <c r="D226" s="104"/>
      <c r="E226" s="124"/>
      <c r="F226" s="53">
        <v>226</v>
      </c>
    </row>
    <row r="227" spans="1:6" x14ac:dyDescent="0.2">
      <c r="A227" s="104"/>
      <c r="B227" s="104"/>
      <c r="C227" s="104"/>
      <c r="D227" s="104"/>
      <c r="E227" s="124"/>
      <c r="F227" s="53">
        <v>227</v>
      </c>
    </row>
    <row r="228" spans="1:6" x14ac:dyDescent="0.2">
      <c r="A228" s="104"/>
      <c r="B228" s="104"/>
      <c r="C228" s="104"/>
      <c r="D228" s="104"/>
      <c r="E228" s="124"/>
      <c r="F228" s="53">
        <v>228</v>
      </c>
    </row>
    <row r="229" spans="1:6" x14ac:dyDescent="0.2">
      <c r="A229" s="104"/>
      <c r="B229" s="104"/>
      <c r="C229" s="104"/>
      <c r="D229" s="104"/>
      <c r="E229" s="124"/>
      <c r="F229" s="53">
        <v>229</v>
      </c>
    </row>
    <row r="230" spans="1:6" x14ac:dyDescent="0.2">
      <c r="A230" s="104"/>
      <c r="B230" s="104"/>
      <c r="C230" s="104"/>
      <c r="D230" s="104"/>
      <c r="E230" s="124"/>
      <c r="F230" s="53">
        <v>230</v>
      </c>
    </row>
    <row r="231" spans="1:6" x14ac:dyDescent="0.2">
      <c r="A231" s="104"/>
      <c r="B231" s="104"/>
      <c r="C231" s="104"/>
      <c r="D231" s="104"/>
      <c r="E231" s="124"/>
      <c r="F231" s="53">
        <v>231</v>
      </c>
    </row>
    <row r="232" spans="1:6" x14ac:dyDescent="0.2">
      <c r="A232" s="104"/>
      <c r="B232" s="104"/>
      <c r="C232" s="104"/>
      <c r="D232" s="104"/>
      <c r="E232" s="124"/>
      <c r="F232" s="53">
        <v>232</v>
      </c>
    </row>
    <row r="233" spans="1:6" x14ac:dyDescent="0.2">
      <c r="A233" s="104"/>
      <c r="B233" s="104"/>
      <c r="C233" s="104"/>
      <c r="D233" s="104"/>
      <c r="E233" s="124"/>
      <c r="F233" s="53">
        <v>233</v>
      </c>
    </row>
    <row r="234" spans="1:6" x14ac:dyDescent="0.2">
      <c r="A234" s="104"/>
      <c r="B234" s="104"/>
      <c r="C234" s="104"/>
      <c r="D234" s="104"/>
      <c r="E234" s="124"/>
      <c r="F234" s="53">
        <v>234</v>
      </c>
    </row>
    <row r="235" spans="1:6" x14ac:dyDescent="0.2">
      <c r="A235" s="104"/>
      <c r="B235" s="104"/>
      <c r="C235" s="104"/>
      <c r="D235" s="104"/>
      <c r="E235" s="124"/>
      <c r="F235" s="53">
        <v>235</v>
      </c>
    </row>
    <row r="236" spans="1:6" x14ac:dyDescent="0.2">
      <c r="A236" s="104"/>
      <c r="B236" s="104"/>
      <c r="C236" s="104"/>
      <c r="D236" s="104"/>
      <c r="E236" s="124"/>
      <c r="F236" s="53">
        <v>236</v>
      </c>
    </row>
    <row r="237" spans="1:6" x14ac:dyDescent="0.2">
      <c r="A237" s="104"/>
      <c r="B237" s="104"/>
      <c r="C237" s="104"/>
      <c r="D237" s="104"/>
      <c r="E237" s="124"/>
      <c r="F237" s="53">
        <v>237</v>
      </c>
    </row>
    <row r="238" spans="1:6" x14ac:dyDescent="0.2">
      <c r="A238" s="104"/>
      <c r="B238" s="104"/>
      <c r="C238" s="104"/>
      <c r="D238" s="104"/>
      <c r="E238" s="124"/>
      <c r="F238" s="53">
        <v>238</v>
      </c>
    </row>
    <row r="239" spans="1:6" x14ac:dyDescent="0.2">
      <c r="A239" s="104"/>
      <c r="B239" s="104"/>
      <c r="C239" s="104"/>
      <c r="D239" s="104"/>
      <c r="E239" s="124"/>
      <c r="F239" s="53">
        <v>239</v>
      </c>
    </row>
    <row r="240" spans="1:6" x14ac:dyDescent="0.2">
      <c r="A240" s="104"/>
      <c r="B240" s="104"/>
      <c r="C240" s="104"/>
      <c r="D240" s="104"/>
      <c r="E240" s="124"/>
      <c r="F240" s="53">
        <v>240</v>
      </c>
    </row>
    <row r="241" spans="1:6" x14ac:dyDescent="0.2">
      <c r="A241" s="104"/>
      <c r="B241" s="104"/>
      <c r="C241" s="104"/>
      <c r="D241" s="104"/>
      <c r="E241" s="124"/>
      <c r="F241" s="53">
        <v>241</v>
      </c>
    </row>
    <row r="242" spans="1:6" x14ac:dyDescent="0.2">
      <c r="A242" s="104"/>
      <c r="B242" s="104"/>
      <c r="C242" s="104"/>
      <c r="D242" s="104"/>
      <c r="E242" s="124"/>
      <c r="F242" s="53">
        <v>242</v>
      </c>
    </row>
    <row r="243" spans="1:6" x14ac:dyDescent="0.2">
      <c r="A243" s="104"/>
      <c r="B243" s="104"/>
      <c r="C243" s="104"/>
      <c r="D243" s="104"/>
      <c r="E243" s="124"/>
      <c r="F243" s="53">
        <v>243</v>
      </c>
    </row>
    <row r="244" spans="1:6" x14ac:dyDescent="0.2">
      <c r="A244" s="104"/>
      <c r="B244" s="104"/>
      <c r="C244" s="104"/>
      <c r="D244" s="104"/>
      <c r="E244" s="124"/>
      <c r="F244" s="53">
        <v>244</v>
      </c>
    </row>
    <row r="245" spans="1:6" x14ac:dyDescent="0.2">
      <c r="A245" s="104"/>
      <c r="B245" s="104"/>
      <c r="C245" s="104"/>
      <c r="D245" s="104"/>
      <c r="E245" s="124"/>
      <c r="F245" s="53">
        <v>245</v>
      </c>
    </row>
    <row r="246" spans="1:6" x14ac:dyDescent="0.2">
      <c r="A246" s="104"/>
      <c r="B246" s="104"/>
      <c r="C246" s="104"/>
      <c r="D246" s="104"/>
      <c r="E246" s="124"/>
      <c r="F246" s="53">
        <v>246</v>
      </c>
    </row>
    <row r="247" spans="1:6" x14ac:dyDescent="0.2">
      <c r="A247" s="104"/>
      <c r="B247" s="104"/>
      <c r="C247" s="104"/>
      <c r="D247" s="104"/>
      <c r="E247" s="124"/>
      <c r="F247" s="53">
        <v>247</v>
      </c>
    </row>
    <row r="248" spans="1:6" x14ac:dyDescent="0.2">
      <c r="A248" s="104"/>
      <c r="B248" s="104"/>
      <c r="C248" s="104"/>
      <c r="D248" s="104"/>
      <c r="E248" s="124"/>
      <c r="F248" s="53">
        <v>248</v>
      </c>
    </row>
    <row r="249" spans="1:6" x14ac:dyDescent="0.2">
      <c r="A249" s="104"/>
      <c r="B249" s="104"/>
      <c r="C249" s="104"/>
      <c r="D249" s="104"/>
      <c r="E249" s="124"/>
      <c r="F249" s="53">
        <v>249</v>
      </c>
    </row>
    <row r="250" spans="1:6" x14ac:dyDescent="0.2">
      <c r="A250" s="104"/>
      <c r="B250" s="104"/>
      <c r="C250" s="104"/>
      <c r="D250" s="104"/>
      <c r="E250" s="124"/>
      <c r="F250" s="53">
        <v>250</v>
      </c>
    </row>
    <row r="251" spans="1:6" x14ac:dyDescent="0.2">
      <c r="A251" s="104"/>
      <c r="B251" s="104"/>
      <c r="C251" s="104"/>
      <c r="D251" s="104"/>
      <c r="E251" s="124"/>
      <c r="F251" s="53">
        <v>251</v>
      </c>
    </row>
    <row r="252" spans="1:6" x14ac:dyDescent="0.2">
      <c r="A252" s="104"/>
      <c r="B252" s="104"/>
      <c r="C252" s="104"/>
      <c r="D252" s="104"/>
      <c r="E252" s="124"/>
      <c r="F252" s="53">
        <v>252</v>
      </c>
    </row>
    <row r="253" spans="1:6" x14ac:dyDescent="0.2">
      <c r="A253" s="104"/>
      <c r="B253" s="104"/>
      <c r="C253" s="104"/>
      <c r="D253" s="104"/>
      <c r="E253" s="124"/>
      <c r="F253" s="53">
        <v>253</v>
      </c>
    </row>
    <row r="254" spans="1:6" x14ac:dyDescent="0.2">
      <c r="A254" s="104"/>
      <c r="B254" s="104"/>
      <c r="C254" s="104"/>
      <c r="D254" s="104"/>
      <c r="E254" s="124"/>
      <c r="F254" s="53">
        <v>254</v>
      </c>
    </row>
    <row r="255" spans="1:6" x14ac:dyDescent="0.2">
      <c r="A255" s="104"/>
      <c r="B255" s="104"/>
      <c r="C255" s="104"/>
      <c r="D255" s="104"/>
      <c r="E255" s="124"/>
      <c r="F255" s="53">
        <v>255</v>
      </c>
    </row>
    <row r="256" spans="1:6" x14ac:dyDescent="0.2">
      <c r="A256" s="104"/>
      <c r="B256" s="104"/>
      <c r="C256" s="104"/>
      <c r="D256" s="104"/>
      <c r="E256" s="124"/>
      <c r="F256" s="53">
        <v>256</v>
      </c>
    </row>
    <row r="257" spans="1:6" x14ac:dyDescent="0.2">
      <c r="A257" s="104"/>
      <c r="B257" s="104"/>
      <c r="C257" s="104"/>
      <c r="D257" s="104"/>
      <c r="E257" s="124"/>
      <c r="F257" s="53">
        <v>257</v>
      </c>
    </row>
    <row r="258" spans="1:6" x14ac:dyDescent="0.2">
      <c r="A258" s="104"/>
      <c r="B258" s="104"/>
      <c r="C258" s="104"/>
      <c r="D258" s="104"/>
      <c r="E258" s="124"/>
      <c r="F258" s="53">
        <v>258</v>
      </c>
    </row>
    <row r="259" spans="1:6" x14ac:dyDescent="0.2">
      <c r="A259" s="104"/>
      <c r="B259" s="104"/>
      <c r="C259" s="104"/>
      <c r="D259" s="104"/>
      <c r="E259" s="124"/>
      <c r="F259" s="53">
        <v>259</v>
      </c>
    </row>
    <row r="260" spans="1:6" x14ac:dyDescent="0.2">
      <c r="A260" s="104"/>
      <c r="B260" s="104"/>
      <c r="C260" s="104"/>
      <c r="D260" s="104"/>
      <c r="E260" s="124"/>
      <c r="F260" s="53">
        <v>260</v>
      </c>
    </row>
    <row r="261" spans="1:6" x14ac:dyDescent="0.2">
      <c r="A261" s="104"/>
      <c r="B261" s="104"/>
      <c r="C261" s="104"/>
      <c r="D261" s="104"/>
      <c r="E261" s="124"/>
      <c r="F261" s="53">
        <v>261</v>
      </c>
    </row>
    <row r="262" spans="1:6" x14ac:dyDescent="0.2">
      <c r="A262" s="104"/>
      <c r="B262" s="104"/>
      <c r="C262" s="104"/>
      <c r="D262" s="104"/>
      <c r="E262" s="124"/>
      <c r="F262" s="53">
        <v>262</v>
      </c>
    </row>
    <row r="263" spans="1:6" x14ac:dyDescent="0.2">
      <c r="A263" s="104"/>
      <c r="B263" s="104"/>
      <c r="C263" s="104"/>
      <c r="D263" s="104"/>
      <c r="E263" s="124"/>
      <c r="F263" s="53">
        <v>263</v>
      </c>
    </row>
    <row r="264" spans="1:6" x14ac:dyDescent="0.2">
      <c r="A264" s="104"/>
      <c r="B264" s="104"/>
      <c r="C264" s="104"/>
      <c r="D264" s="104"/>
      <c r="E264" s="124"/>
      <c r="F264" s="53">
        <v>264</v>
      </c>
    </row>
    <row r="265" spans="1:6" x14ac:dyDescent="0.2">
      <c r="A265" s="104"/>
      <c r="B265" s="104"/>
      <c r="C265" s="104"/>
      <c r="D265" s="104"/>
      <c r="E265" s="124"/>
      <c r="F265" s="53">
        <v>265</v>
      </c>
    </row>
    <row r="266" spans="1:6" x14ac:dyDescent="0.2">
      <c r="A266" s="104"/>
      <c r="B266" s="104"/>
      <c r="C266" s="104"/>
      <c r="D266" s="104"/>
      <c r="E266" s="124"/>
      <c r="F266" s="53">
        <v>266</v>
      </c>
    </row>
    <row r="267" spans="1:6" x14ac:dyDescent="0.2">
      <c r="A267" s="104"/>
      <c r="B267" s="104"/>
      <c r="C267" s="104"/>
      <c r="D267" s="104"/>
      <c r="E267" s="124"/>
      <c r="F267" s="53">
        <v>267</v>
      </c>
    </row>
    <row r="268" spans="1:6" x14ac:dyDescent="0.2">
      <c r="A268" s="104"/>
      <c r="B268" s="104"/>
      <c r="C268" s="104"/>
      <c r="D268" s="104"/>
      <c r="E268" s="124"/>
      <c r="F268" s="53">
        <v>268</v>
      </c>
    </row>
    <row r="269" spans="1:6" x14ac:dyDescent="0.2">
      <c r="A269" s="104"/>
      <c r="B269" s="104"/>
      <c r="C269" s="104"/>
      <c r="D269" s="104"/>
      <c r="E269" s="124"/>
      <c r="F269" s="53">
        <v>269</v>
      </c>
    </row>
    <row r="270" spans="1:6" x14ac:dyDescent="0.2">
      <c r="A270" s="104"/>
      <c r="B270" s="104"/>
      <c r="C270" s="104"/>
      <c r="D270" s="104"/>
      <c r="E270" s="124"/>
      <c r="F270" s="53">
        <v>270</v>
      </c>
    </row>
    <row r="271" spans="1:6" x14ac:dyDescent="0.2">
      <c r="A271" s="104"/>
      <c r="B271" s="104"/>
      <c r="C271" s="104"/>
      <c r="D271" s="104"/>
      <c r="E271" s="124"/>
      <c r="F271" s="53">
        <v>271</v>
      </c>
    </row>
    <row r="272" spans="1:6" x14ac:dyDescent="0.2">
      <c r="A272" s="104"/>
      <c r="B272" s="104"/>
      <c r="C272" s="104"/>
      <c r="D272" s="104"/>
      <c r="E272" s="124"/>
      <c r="F272" s="53">
        <v>272</v>
      </c>
    </row>
    <row r="273" spans="1:6" x14ac:dyDescent="0.2">
      <c r="A273" s="104"/>
      <c r="B273" s="104"/>
      <c r="C273" s="104"/>
      <c r="D273" s="104"/>
      <c r="E273" s="124"/>
      <c r="F273" s="53">
        <v>273</v>
      </c>
    </row>
    <row r="274" spans="1:6" x14ac:dyDescent="0.2">
      <c r="A274" s="104"/>
      <c r="B274" s="104"/>
      <c r="C274" s="104"/>
      <c r="D274" s="104"/>
      <c r="E274" s="124"/>
      <c r="F274" s="53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A123"/>
  <sheetViews>
    <sheetView zoomScaleNormal="100" workbookViewId="0">
      <pane ySplit="2" topLeftCell="A9" activePane="bottomLeft" state="frozen"/>
      <selection pane="bottomLeft" activeCell="C24" sqref="C24"/>
    </sheetView>
  </sheetViews>
  <sheetFormatPr baseColWidth="10" defaultColWidth="48.5703125" defaultRowHeight="12.75" x14ac:dyDescent="0.2"/>
  <cols>
    <col min="1" max="1" width="18.85546875" style="39" bestFit="1" customWidth="1"/>
    <col min="2" max="2" width="8.85546875" style="39" bestFit="1" customWidth="1"/>
    <col min="3" max="3" width="22" style="39" bestFit="1" customWidth="1"/>
    <col min="4" max="4" width="11.7109375" style="38" bestFit="1" customWidth="1"/>
    <col min="5" max="5" width="5.140625" style="38" bestFit="1" customWidth="1"/>
    <col min="6" max="6" width="6.85546875" style="60" bestFit="1" customWidth="1"/>
    <col min="7" max="7" width="7.42578125" style="60" bestFit="1" customWidth="1"/>
    <col min="8" max="8" width="5.140625" style="60" bestFit="1" customWidth="1"/>
    <col min="9" max="9" width="5" style="57" bestFit="1" customWidth="1"/>
    <col min="10" max="10" width="5.28515625" style="57" bestFit="1" customWidth="1"/>
    <col min="11" max="11" width="5.140625" style="57" bestFit="1" customWidth="1"/>
    <col min="12" max="12" width="5.5703125" style="57" bestFit="1" customWidth="1"/>
    <col min="13" max="13" width="2" style="39" bestFit="1" customWidth="1"/>
    <col min="14" max="14" width="4" style="38" bestFit="1" customWidth="1"/>
    <col min="15" max="15" width="18.42578125" style="38" bestFit="1" customWidth="1"/>
    <col min="16" max="16" width="10.140625" style="38" bestFit="1" customWidth="1"/>
    <col min="17" max="17" width="22" style="38" bestFit="1" customWidth="1"/>
    <col min="18" max="18" width="12.140625" style="38" bestFit="1" customWidth="1"/>
    <col min="19" max="19" width="5.140625" style="38" bestFit="1" customWidth="1"/>
    <col min="20" max="20" width="6.85546875" style="54" bestFit="1" customWidth="1"/>
    <col min="21" max="21" width="7.42578125" style="54" bestFit="1" customWidth="1"/>
    <col min="22" max="22" width="5.140625" style="60" bestFit="1" customWidth="1"/>
    <col min="23" max="23" width="5" style="57" bestFit="1" customWidth="1"/>
    <col min="24" max="24" width="5.28515625" style="57" bestFit="1" customWidth="1"/>
    <col min="25" max="25" width="5.140625" style="57" bestFit="1" customWidth="1"/>
    <col min="26" max="26" width="5.5703125" style="57" bestFit="1" customWidth="1"/>
    <col min="27" max="27" width="3" style="41" bestFit="1" customWidth="1"/>
    <col min="28" max="16384" width="48.5703125" style="38"/>
  </cols>
  <sheetData>
    <row r="1" spans="1:27" x14ac:dyDescent="0.2">
      <c r="E1" s="38" t="s">
        <v>110</v>
      </c>
      <c r="F1" s="60" t="s">
        <v>108</v>
      </c>
      <c r="G1" s="60" t="s">
        <v>109</v>
      </c>
      <c r="H1" s="60" t="s">
        <v>110</v>
      </c>
      <c r="I1" s="57" t="s">
        <v>111</v>
      </c>
      <c r="J1" s="57" t="s">
        <v>112</v>
      </c>
      <c r="K1" s="57" t="s">
        <v>110</v>
      </c>
      <c r="L1" s="57" t="s">
        <v>113</v>
      </c>
      <c r="N1" s="40"/>
      <c r="S1" s="38" t="s">
        <v>110</v>
      </c>
      <c r="T1" s="60" t="s">
        <v>108</v>
      </c>
      <c r="U1" s="60" t="s">
        <v>109</v>
      </c>
      <c r="V1" s="60" t="s">
        <v>110</v>
      </c>
      <c r="W1" s="57" t="s">
        <v>111</v>
      </c>
      <c r="X1" s="57" t="s">
        <v>112</v>
      </c>
      <c r="Y1" s="57" t="s">
        <v>110</v>
      </c>
      <c r="Z1" s="57" t="s">
        <v>113</v>
      </c>
    </row>
    <row r="2" spans="1:27" s="40" customFormat="1" x14ac:dyDescent="0.2">
      <c r="E2" s="40">
        <f t="shared" ref="E2:M2" si="0">SUM(E3:E84)</f>
        <v>0</v>
      </c>
      <c r="F2" s="52">
        <f t="shared" ref="F2:L2" si="1">SUM(F3:F124)</f>
        <v>0</v>
      </c>
      <c r="G2" s="52">
        <f t="shared" si="1"/>
        <v>43</v>
      </c>
      <c r="H2" s="52">
        <f t="shared" si="1"/>
        <v>0</v>
      </c>
      <c r="I2" s="58">
        <f t="shared" si="1"/>
        <v>0</v>
      </c>
      <c r="J2" s="58">
        <f t="shared" si="1"/>
        <v>0</v>
      </c>
      <c r="K2" s="58">
        <f t="shared" si="1"/>
        <v>0</v>
      </c>
      <c r="L2" s="58">
        <f t="shared" si="1"/>
        <v>0</v>
      </c>
      <c r="M2" s="58">
        <f t="shared" si="0"/>
        <v>43</v>
      </c>
      <c r="S2" s="40">
        <f t="shared" ref="S2:AA2" si="2">SUM(S3:S84)</f>
        <v>0</v>
      </c>
      <c r="T2" s="52">
        <f t="shared" ref="T2:Z2" si="3">SUM(T3:T118)</f>
        <v>0</v>
      </c>
      <c r="U2" s="52">
        <f t="shared" si="3"/>
        <v>33</v>
      </c>
      <c r="V2" s="52">
        <f t="shared" si="3"/>
        <v>0</v>
      </c>
      <c r="W2" s="58">
        <f t="shared" si="3"/>
        <v>0</v>
      </c>
      <c r="X2" s="58">
        <f t="shared" si="3"/>
        <v>0</v>
      </c>
      <c r="Y2" s="58">
        <f t="shared" si="3"/>
        <v>0</v>
      </c>
      <c r="Z2" s="58">
        <f t="shared" si="3"/>
        <v>0</v>
      </c>
      <c r="AA2" s="58">
        <f t="shared" si="2"/>
        <v>33</v>
      </c>
    </row>
    <row r="3" spans="1:27" x14ac:dyDescent="0.2">
      <c r="A3" s="26" t="s">
        <v>391</v>
      </c>
      <c r="B3" s="26" t="s">
        <v>392</v>
      </c>
      <c r="C3" s="23" t="s">
        <v>5</v>
      </c>
      <c r="D3" s="20" t="s">
        <v>393</v>
      </c>
      <c r="G3" s="52">
        <v>1</v>
      </c>
      <c r="I3" s="91"/>
      <c r="J3" s="91"/>
      <c r="K3" s="92"/>
      <c r="L3" s="91"/>
      <c r="M3" s="63">
        <f>SUM(E3:L3)</f>
        <v>1</v>
      </c>
      <c r="N3" s="42">
        <v>2</v>
      </c>
      <c r="O3" s="22" t="s">
        <v>26</v>
      </c>
      <c r="P3" s="22" t="s">
        <v>27</v>
      </c>
      <c r="Q3" s="23" t="s">
        <v>5</v>
      </c>
      <c r="R3" s="20" t="s">
        <v>493</v>
      </c>
      <c r="S3" s="40"/>
      <c r="T3" s="64"/>
      <c r="U3" s="52">
        <v>1</v>
      </c>
      <c r="V3" s="66"/>
      <c r="W3" s="91"/>
      <c r="X3" s="91"/>
      <c r="Y3" s="91"/>
      <c r="Z3" s="92"/>
      <c r="AA3" s="41">
        <f t="shared" ref="AA3:AA34" si="4">SUM(S3:Z3)</f>
        <v>1</v>
      </c>
    </row>
    <row r="4" spans="1:27" x14ac:dyDescent="0.2">
      <c r="A4" s="26" t="s">
        <v>11</v>
      </c>
      <c r="B4" s="26" t="s">
        <v>12</v>
      </c>
      <c r="C4" s="23" t="s">
        <v>5</v>
      </c>
      <c r="D4" s="20" t="s">
        <v>314</v>
      </c>
      <c r="G4" s="52">
        <v>1</v>
      </c>
      <c r="I4" s="91"/>
      <c r="J4" s="91"/>
      <c r="K4" s="91"/>
      <c r="L4" s="91"/>
      <c r="M4" s="63">
        <f t="shared" ref="M4:M67" si="5">SUM(E4:L4)</f>
        <v>1</v>
      </c>
      <c r="N4" s="42">
        <v>2</v>
      </c>
      <c r="O4" s="22" t="s">
        <v>222</v>
      </c>
      <c r="P4" s="22" t="s">
        <v>59</v>
      </c>
      <c r="Q4" s="23" t="s">
        <v>5</v>
      </c>
      <c r="R4" s="20" t="s">
        <v>565</v>
      </c>
      <c r="S4" s="59"/>
      <c r="U4" s="52">
        <v>1</v>
      </c>
      <c r="W4" s="91"/>
      <c r="X4" s="91"/>
      <c r="Y4" s="91"/>
      <c r="Z4" s="91"/>
      <c r="AA4" s="41">
        <f t="shared" si="4"/>
        <v>1</v>
      </c>
    </row>
    <row r="5" spans="1:27" x14ac:dyDescent="0.2">
      <c r="A5" s="26" t="s">
        <v>184</v>
      </c>
      <c r="B5" s="26" t="s">
        <v>7</v>
      </c>
      <c r="C5" s="23" t="s">
        <v>5</v>
      </c>
      <c r="D5" s="20" t="s">
        <v>318</v>
      </c>
      <c r="G5" s="52">
        <v>1</v>
      </c>
      <c r="I5" s="91"/>
      <c r="J5" s="91"/>
      <c r="K5" s="91"/>
      <c r="L5" s="91"/>
      <c r="M5" s="63">
        <f t="shared" si="5"/>
        <v>1</v>
      </c>
      <c r="N5" s="42">
        <v>3</v>
      </c>
      <c r="O5" s="22" t="s">
        <v>35</v>
      </c>
      <c r="P5" s="22" t="s">
        <v>36</v>
      </c>
      <c r="Q5" s="23" t="s">
        <v>5</v>
      </c>
      <c r="R5" s="20" t="s">
        <v>518</v>
      </c>
      <c r="U5" s="52">
        <v>1</v>
      </c>
      <c r="V5" s="66"/>
      <c r="W5" s="91"/>
      <c r="X5" s="91"/>
      <c r="Y5" s="92"/>
      <c r="Z5" s="91"/>
      <c r="AA5" s="41">
        <f t="shared" si="4"/>
        <v>1</v>
      </c>
    </row>
    <row r="6" spans="1:27" x14ac:dyDescent="0.2">
      <c r="A6" s="26" t="s">
        <v>30</v>
      </c>
      <c r="B6" s="26" t="s">
        <v>31</v>
      </c>
      <c r="C6" s="23" t="s">
        <v>5</v>
      </c>
      <c r="D6" s="20" t="s">
        <v>421</v>
      </c>
      <c r="F6" s="52"/>
      <c r="G6" s="52">
        <v>1</v>
      </c>
      <c r="H6" s="52"/>
      <c r="I6" s="91"/>
      <c r="J6" s="91"/>
      <c r="K6" s="91"/>
      <c r="L6" s="91"/>
      <c r="M6" s="63">
        <f t="shared" si="5"/>
        <v>1</v>
      </c>
      <c r="N6" s="42">
        <v>4</v>
      </c>
      <c r="O6" s="22" t="s">
        <v>24</v>
      </c>
      <c r="P6" s="22" t="s">
        <v>25</v>
      </c>
      <c r="Q6" s="23" t="s">
        <v>5</v>
      </c>
      <c r="R6" s="20" t="s">
        <v>567</v>
      </c>
      <c r="S6" s="59"/>
      <c r="T6" s="64"/>
      <c r="U6" s="52">
        <v>1</v>
      </c>
      <c r="V6" s="52"/>
      <c r="W6" s="91"/>
      <c r="X6" s="91"/>
      <c r="Y6" s="93"/>
      <c r="Z6" s="91"/>
      <c r="AA6" s="41">
        <f t="shared" si="4"/>
        <v>1</v>
      </c>
    </row>
    <row r="7" spans="1:27" x14ac:dyDescent="0.2">
      <c r="A7" s="26" t="s">
        <v>8</v>
      </c>
      <c r="B7" s="26" t="s">
        <v>9</v>
      </c>
      <c r="C7" s="23" t="s">
        <v>5</v>
      </c>
      <c r="D7" s="20" t="s">
        <v>326</v>
      </c>
      <c r="G7" s="52">
        <v>1</v>
      </c>
      <c r="I7" s="91"/>
      <c r="J7" s="91"/>
      <c r="K7" s="91"/>
      <c r="L7" s="91"/>
      <c r="M7" s="63">
        <f t="shared" si="5"/>
        <v>1</v>
      </c>
      <c r="N7" s="42">
        <v>5</v>
      </c>
      <c r="O7" s="22" t="s">
        <v>28</v>
      </c>
      <c r="P7" s="22" t="s">
        <v>29</v>
      </c>
      <c r="Q7" s="23" t="s">
        <v>5</v>
      </c>
      <c r="R7" s="20" t="s">
        <v>484</v>
      </c>
      <c r="S7" s="59"/>
      <c r="T7" s="52"/>
      <c r="U7" s="52">
        <v>1</v>
      </c>
      <c r="V7" s="66"/>
      <c r="W7" s="93"/>
      <c r="X7" s="91"/>
      <c r="Y7" s="93"/>
      <c r="Z7" s="91"/>
      <c r="AA7" s="41">
        <f t="shared" si="4"/>
        <v>1</v>
      </c>
    </row>
    <row r="8" spans="1:27" x14ac:dyDescent="0.2">
      <c r="A8" s="26" t="s">
        <v>268</v>
      </c>
      <c r="B8" s="26" t="s">
        <v>269</v>
      </c>
      <c r="C8" s="23" t="s">
        <v>5</v>
      </c>
      <c r="D8" s="20" t="s">
        <v>394</v>
      </c>
      <c r="G8" s="52">
        <v>1</v>
      </c>
      <c r="I8" s="91"/>
      <c r="J8" s="91"/>
      <c r="K8" s="91"/>
      <c r="L8" s="91"/>
      <c r="M8" s="63">
        <f t="shared" si="5"/>
        <v>1</v>
      </c>
      <c r="N8" s="42">
        <v>6</v>
      </c>
      <c r="O8" s="22" t="s">
        <v>22</v>
      </c>
      <c r="P8" s="22" t="s">
        <v>23</v>
      </c>
      <c r="Q8" s="23" t="s">
        <v>5</v>
      </c>
      <c r="R8" s="20" t="s">
        <v>480</v>
      </c>
      <c r="S8" s="59"/>
      <c r="T8" s="52"/>
      <c r="U8" s="52">
        <v>1</v>
      </c>
      <c r="W8" s="92"/>
      <c r="X8" s="92"/>
      <c r="Y8" s="91"/>
      <c r="Z8" s="91"/>
      <c r="AA8" s="41">
        <f t="shared" si="4"/>
        <v>1</v>
      </c>
    </row>
    <row r="9" spans="1:27" x14ac:dyDescent="0.2">
      <c r="A9" s="26" t="s">
        <v>368</v>
      </c>
      <c r="B9" s="26" t="s">
        <v>369</v>
      </c>
      <c r="C9" s="23" t="s">
        <v>5</v>
      </c>
      <c r="D9" s="20" t="s">
        <v>370</v>
      </c>
      <c r="G9" s="52">
        <v>1</v>
      </c>
      <c r="I9" s="91"/>
      <c r="J9" s="91"/>
      <c r="K9" s="91"/>
      <c r="L9" s="91"/>
      <c r="M9" s="63">
        <f t="shared" si="5"/>
        <v>1</v>
      </c>
      <c r="N9" s="42">
        <v>7</v>
      </c>
      <c r="O9" s="22" t="s">
        <v>39</v>
      </c>
      <c r="P9" s="22" t="s">
        <v>40</v>
      </c>
      <c r="Q9" s="23" t="s">
        <v>5</v>
      </c>
      <c r="R9" s="20" t="s">
        <v>514</v>
      </c>
      <c r="U9" s="52">
        <v>1</v>
      </c>
      <c r="V9" s="52"/>
      <c r="W9" s="91"/>
      <c r="X9" s="91"/>
      <c r="Y9" s="91"/>
      <c r="Z9" s="91"/>
      <c r="AA9" s="41">
        <f>SUM(S9:Z9)</f>
        <v>1</v>
      </c>
    </row>
    <row r="10" spans="1:27" x14ac:dyDescent="0.2">
      <c r="A10" s="26" t="s">
        <v>3</v>
      </c>
      <c r="B10" s="26" t="s">
        <v>4</v>
      </c>
      <c r="C10" s="23" t="s">
        <v>5</v>
      </c>
      <c r="D10" s="20" t="s">
        <v>327</v>
      </c>
      <c r="G10" s="52">
        <v>1</v>
      </c>
      <c r="H10" s="52"/>
      <c r="I10" s="91"/>
      <c r="J10" s="91"/>
      <c r="K10" s="91"/>
      <c r="L10" s="91"/>
      <c r="M10" s="63">
        <f t="shared" si="5"/>
        <v>1</v>
      </c>
      <c r="N10" s="42">
        <v>8</v>
      </c>
      <c r="O10" s="22" t="s">
        <v>251</v>
      </c>
      <c r="P10" s="22" t="s">
        <v>36</v>
      </c>
      <c r="Q10" s="23" t="s">
        <v>5</v>
      </c>
      <c r="R10" s="20" t="s">
        <v>503</v>
      </c>
      <c r="S10" s="59"/>
      <c r="T10" s="52"/>
      <c r="U10" s="52">
        <v>1</v>
      </c>
      <c r="V10" s="52"/>
      <c r="W10" s="91"/>
      <c r="X10" s="91"/>
      <c r="Y10" s="91"/>
      <c r="Z10" s="91"/>
      <c r="AA10" s="41">
        <f t="shared" si="4"/>
        <v>1</v>
      </c>
    </row>
    <row r="11" spans="1:27" x14ac:dyDescent="0.2">
      <c r="A11" s="26" t="s">
        <v>431</v>
      </c>
      <c r="B11" s="26" t="s">
        <v>19</v>
      </c>
      <c r="C11" s="23" t="s">
        <v>5</v>
      </c>
      <c r="D11" s="20" t="s">
        <v>432</v>
      </c>
      <c r="E11" s="59"/>
      <c r="G11" s="52">
        <v>1</v>
      </c>
      <c r="I11" s="92"/>
      <c r="J11" s="91"/>
      <c r="K11" s="91"/>
      <c r="L11" s="91"/>
      <c r="M11" s="63">
        <f t="shared" si="5"/>
        <v>1</v>
      </c>
      <c r="N11" s="42">
        <v>9</v>
      </c>
      <c r="O11" s="22" t="s">
        <v>254</v>
      </c>
      <c r="P11" s="22" t="s">
        <v>569</v>
      </c>
      <c r="Q11" s="23" t="s">
        <v>5</v>
      </c>
      <c r="R11" s="20" t="s">
        <v>570</v>
      </c>
      <c r="S11" s="59"/>
      <c r="T11" s="52"/>
      <c r="U11" s="52">
        <v>1</v>
      </c>
      <c r="W11" s="91"/>
      <c r="X11" s="91"/>
      <c r="Y11" s="91"/>
      <c r="Z11" s="91"/>
      <c r="AA11" s="41">
        <f t="shared" si="4"/>
        <v>1</v>
      </c>
    </row>
    <row r="12" spans="1:27" x14ac:dyDescent="0.2">
      <c r="A12" s="26" t="s">
        <v>297</v>
      </c>
      <c r="B12" s="26" t="s">
        <v>93</v>
      </c>
      <c r="C12" s="23" t="s">
        <v>34</v>
      </c>
      <c r="D12" s="20" t="s">
        <v>330</v>
      </c>
      <c r="E12" s="59"/>
      <c r="G12" s="52">
        <v>1</v>
      </c>
      <c r="I12" s="92"/>
      <c r="J12" s="92"/>
      <c r="K12" s="91"/>
      <c r="L12" s="91"/>
      <c r="M12" s="63">
        <f t="shared" si="5"/>
        <v>1</v>
      </c>
      <c r="N12" s="42">
        <v>10</v>
      </c>
      <c r="O12" s="22" t="s">
        <v>571</v>
      </c>
      <c r="P12" s="22" t="s">
        <v>260</v>
      </c>
      <c r="Q12" s="23" t="s">
        <v>5</v>
      </c>
      <c r="R12" s="20" t="s">
        <v>572</v>
      </c>
      <c r="S12" s="59"/>
      <c r="T12" s="52"/>
      <c r="U12" s="52">
        <v>1</v>
      </c>
      <c r="V12" s="66"/>
      <c r="W12" s="93"/>
      <c r="X12" s="91"/>
      <c r="Y12" s="93"/>
      <c r="Z12" s="92"/>
      <c r="AA12" s="41">
        <f t="shared" si="4"/>
        <v>1</v>
      </c>
    </row>
    <row r="13" spans="1:27" x14ac:dyDescent="0.2">
      <c r="A13" s="26" t="s">
        <v>93</v>
      </c>
      <c r="B13" s="26" t="s">
        <v>82</v>
      </c>
      <c r="C13" s="23" t="s">
        <v>34</v>
      </c>
      <c r="D13" s="20" t="s">
        <v>378</v>
      </c>
      <c r="E13" s="59"/>
      <c r="F13" s="52"/>
      <c r="G13" s="52">
        <v>1</v>
      </c>
      <c r="H13" s="52"/>
      <c r="I13" s="91"/>
      <c r="J13" s="91"/>
      <c r="K13" s="91"/>
      <c r="L13" s="91"/>
      <c r="M13" s="63">
        <f t="shared" si="5"/>
        <v>1</v>
      </c>
      <c r="N13" s="42">
        <v>11</v>
      </c>
      <c r="O13" s="22" t="s">
        <v>552</v>
      </c>
      <c r="P13" s="22" t="s">
        <v>551</v>
      </c>
      <c r="Q13" s="23" t="s">
        <v>5</v>
      </c>
      <c r="R13" s="20" t="s">
        <v>550</v>
      </c>
      <c r="S13" s="59"/>
      <c r="T13" s="52"/>
      <c r="U13" s="52">
        <v>1</v>
      </c>
      <c r="V13" s="52"/>
      <c r="W13" s="91"/>
      <c r="X13" s="92"/>
      <c r="Y13" s="93"/>
      <c r="Z13" s="91"/>
      <c r="AA13" s="41">
        <f t="shared" si="4"/>
        <v>1</v>
      </c>
    </row>
    <row r="14" spans="1:27" x14ac:dyDescent="0.2">
      <c r="A14" s="26" t="s">
        <v>322</v>
      </c>
      <c r="B14" s="26" t="s">
        <v>323</v>
      </c>
      <c r="C14" s="23" t="s">
        <v>34</v>
      </c>
      <c r="D14" s="20" t="s">
        <v>324</v>
      </c>
      <c r="E14" s="59"/>
      <c r="F14" s="52"/>
      <c r="G14" s="52">
        <v>1</v>
      </c>
      <c r="H14" s="52"/>
      <c r="I14" s="91"/>
      <c r="J14" s="91"/>
      <c r="K14" s="92"/>
      <c r="L14" s="91"/>
      <c r="M14" s="63">
        <f t="shared" si="5"/>
        <v>1</v>
      </c>
      <c r="N14" s="42">
        <v>12</v>
      </c>
      <c r="O14" s="22" t="s">
        <v>521</v>
      </c>
      <c r="P14" s="22" t="s">
        <v>520</v>
      </c>
      <c r="Q14" s="23" t="s">
        <v>5</v>
      </c>
      <c r="R14" s="20" t="s">
        <v>519</v>
      </c>
      <c r="S14" s="59"/>
      <c r="T14" s="52"/>
      <c r="U14" s="52">
        <v>1</v>
      </c>
      <c r="V14" s="52"/>
      <c r="W14" s="91"/>
      <c r="X14" s="91"/>
      <c r="Y14" s="91"/>
      <c r="Z14" s="91"/>
      <c r="AA14" s="41">
        <f t="shared" si="4"/>
        <v>1</v>
      </c>
    </row>
    <row r="15" spans="1:27" x14ac:dyDescent="0.2">
      <c r="A15" s="26" t="s">
        <v>273</v>
      </c>
      <c r="B15" s="26" t="s">
        <v>274</v>
      </c>
      <c r="C15" s="23" t="s">
        <v>48</v>
      </c>
      <c r="D15" s="20" t="s">
        <v>331</v>
      </c>
      <c r="E15" s="59"/>
      <c r="F15" s="52"/>
      <c r="G15" s="52">
        <v>1</v>
      </c>
      <c r="H15" s="52"/>
      <c r="I15" s="91"/>
      <c r="J15" s="91"/>
      <c r="K15" s="92"/>
      <c r="L15" s="92"/>
      <c r="M15" s="63">
        <f t="shared" si="5"/>
        <v>1</v>
      </c>
      <c r="N15" s="42">
        <v>13</v>
      </c>
      <c r="O15" s="22" t="s">
        <v>44</v>
      </c>
      <c r="P15" s="22" t="s">
        <v>45</v>
      </c>
      <c r="Q15" s="23" t="s">
        <v>42</v>
      </c>
      <c r="R15" s="20" t="s">
        <v>526</v>
      </c>
      <c r="S15" s="59"/>
      <c r="T15" s="52"/>
      <c r="U15" s="52">
        <v>1</v>
      </c>
      <c r="V15" s="66"/>
      <c r="W15" s="91"/>
      <c r="X15" s="91"/>
      <c r="Y15" s="91"/>
      <c r="Z15" s="91"/>
      <c r="AA15" s="41">
        <f t="shared" si="4"/>
        <v>1</v>
      </c>
    </row>
    <row r="16" spans="1:27" x14ac:dyDescent="0.2">
      <c r="A16" s="26" t="s">
        <v>298</v>
      </c>
      <c r="B16" s="26" t="s">
        <v>54</v>
      </c>
      <c r="C16" s="23" t="s">
        <v>51</v>
      </c>
      <c r="D16" s="20" t="s">
        <v>410</v>
      </c>
      <c r="F16" s="52"/>
      <c r="G16" s="52">
        <v>1</v>
      </c>
      <c r="I16" s="91"/>
      <c r="J16" s="91"/>
      <c r="K16" s="91"/>
      <c r="L16" s="91"/>
      <c r="M16" s="63">
        <f t="shared" si="5"/>
        <v>1</v>
      </c>
      <c r="N16" s="42">
        <v>14</v>
      </c>
      <c r="O16" s="22" t="s">
        <v>583</v>
      </c>
      <c r="P16" s="22" t="s">
        <v>582</v>
      </c>
      <c r="Q16" s="23" t="s">
        <v>42</v>
      </c>
      <c r="R16" s="20" t="s">
        <v>581</v>
      </c>
      <c r="S16" s="59"/>
      <c r="T16" s="52"/>
      <c r="U16" s="52">
        <v>1</v>
      </c>
      <c r="V16" s="52"/>
      <c r="W16" s="93"/>
      <c r="X16" s="91"/>
      <c r="Y16" s="93"/>
      <c r="Z16" s="91"/>
      <c r="AA16" s="41">
        <f t="shared" si="4"/>
        <v>1</v>
      </c>
    </row>
    <row r="17" spans="1:27" x14ac:dyDescent="0.2">
      <c r="A17" s="26" t="s">
        <v>454</v>
      </c>
      <c r="B17" s="26" t="s">
        <v>455</v>
      </c>
      <c r="C17" s="23" t="s">
        <v>51</v>
      </c>
      <c r="D17" s="20" t="s">
        <v>456</v>
      </c>
      <c r="E17" s="59"/>
      <c r="F17" s="52"/>
      <c r="G17" s="52">
        <v>1</v>
      </c>
      <c r="H17" s="52"/>
      <c r="I17" s="91"/>
      <c r="J17" s="91"/>
      <c r="K17" s="92"/>
      <c r="L17" s="92"/>
      <c r="M17" s="63">
        <f t="shared" si="5"/>
        <v>1</v>
      </c>
      <c r="N17" s="42">
        <v>15</v>
      </c>
      <c r="O17" s="22" t="s">
        <v>517</v>
      </c>
      <c r="P17" s="22" t="s">
        <v>516</v>
      </c>
      <c r="Q17" s="23" t="s">
        <v>48</v>
      </c>
      <c r="R17" s="20" t="s">
        <v>515</v>
      </c>
      <c r="S17" s="59"/>
      <c r="T17" s="52"/>
      <c r="U17" s="52">
        <v>1</v>
      </c>
      <c r="W17" s="92"/>
      <c r="X17" s="91"/>
      <c r="Y17" s="91"/>
      <c r="Z17" s="93"/>
      <c r="AA17" s="41">
        <f t="shared" si="4"/>
        <v>1</v>
      </c>
    </row>
    <row r="18" spans="1:27" x14ac:dyDescent="0.2">
      <c r="A18" s="26" t="s">
        <v>287</v>
      </c>
      <c r="B18" s="26" t="s">
        <v>439</v>
      </c>
      <c r="C18" s="23" t="s">
        <v>51</v>
      </c>
      <c r="D18" s="20" t="s">
        <v>440</v>
      </c>
      <c r="G18" s="52">
        <v>1</v>
      </c>
      <c r="I18" s="91"/>
      <c r="J18" s="91"/>
      <c r="K18" s="92"/>
      <c r="L18" s="91"/>
      <c r="M18" s="63">
        <f t="shared" si="5"/>
        <v>1</v>
      </c>
      <c r="N18" s="42">
        <v>16</v>
      </c>
      <c r="O18" s="22" t="s">
        <v>57</v>
      </c>
      <c r="P18" s="22" t="s">
        <v>56</v>
      </c>
      <c r="Q18" s="23" t="s">
        <v>51</v>
      </c>
      <c r="R18" s="20" t="s">
        <v>568</v>
      </c>
      <c r="S18" s="59"/>
      <c r="T18" s="52"/>
      <c r="U18" s="52">
        <v>1</v>
      </c>
      <c r="V18" s="52"/>
      <c r="W18" s="91"/>
      <c r="X18" s="91"/>
      <c r="Y18" s="91"/>
      <c r="Z18" s="91"/>
      <c r="AA18" s="41">
        <f t="shared" si="4"/>
        <v>1</v>
      </c>
    </row>
    <row r="19" spans="1:27" x14ac:dyDescent="0.2">
      <c r="A19" s="26" t="s">
        <v>353</v>
      </c>
      <c r="B19" s="26" t="s">
        <v>354</v>
      </c>
      <c r="C19" s="23" t="s">
        <v>51</v>
      </c>
      <c r="D19" s="20" t="s">
        <v>355</v>
      </c>
      <c r="E19" s="59"/>
      <c r="F19" s="52"/>
      <c r="G19" s="52">
        <v>1</v>
      </c>
      <c r="H19" s="52"/>
      <c r="I19" s="91"/>
      <c r="J19" s="91"/>
      <c r="K19" s="91"/>
      <c r="L19" s="91"/>
      <c r="M19" s="63">
        <f t="shared" si="5"/>
        <v>1</v>
      </c>
      <c r="N19" s="42">
        <v>17</v>
      </c>
      <c r="O19" s="22" t="s">
        <v>585</v>
      </c>
      <c r="P19" s="22" t="s">
        <v>207</v>
      </c>
      <c r="Q19" s="23" t="s">
        <v>51</v>
      </c>
      <c r="R19" s="20" t="s">
        <v>584</v>
      </c>
      <c r="S19" s="40"/>
      <c r="T19" s="52"/>
      <c r="U19" s="52">
        <v>1</v>
      </c>
      <c r="W19" s="91"/>
      <c r="X19" s="91"/>
      <c r="Y19" s="91"/>
      <c r="Z19" s="91"/>
      <c r="AA19" s="41">
        <f t="shared" si="4"/>
        <v>1</v>
      </c>
    </row>
    <row r="20" spans="1:27" x14ac:dyDescent="0.2">
      <c r="A20" s="26" t="s">
        <v>93</v>
      </c>
      <c r="B20" s="26" t="s">
        <v>424</v>
      </c>
      <c r="C20" s="23" t="s">
        <v>60</v>
      </c>
      <c r="D20" s="20" t="s">
        <v>425</v>
      </c>
      <c r="E20" s="59"/>
      <c r="F20" s="52"/>
      <c r="G20" s="52">
        <v>1</v>
      </c>
      <c r="I20" s="92"/>
      <c r="J20" s="92"/>
      <c r="K20" s="91"/>
      <c r="L20" s="91"/>
      <c r="M20" s="63">
        <f t="shared" si="5"/>
        <v>1</v>
      </c>
      <c r="N20" s="42">
        <v>18</v>
      </c>
      <c r="O20" s="22" t="s">
        <v>61</v>
      </c>
      <c r="P20" s="22" t="s">
        <v>62</v>
      </c>
      <c r="Q20" s="23" t="s">
        <v>60</v>
      </c>
      <c r="R20" s="20" t="s">
        <v>508</v>
      </c>
      <c r="S20" s="59"/>
      <c r="T20" s="52"/>
      <c r="U20" s="52">
        <v>1</v>
      </c>
      <c r="W20" s="91"/>
      <c r="X20" s="91"/>
      <c r="Y20" s="92"/>
      <c r="Z20" s="92"/>
      <c r="AA20" s="41">
        <f t="shared" si="4"/>
        <v>1</v>
      </c>
    </row>
    <row r="21" spans="1:27" x14ac:dyDescent="0.2">
      <c r="A21" s="26" t="s">
        <v>350</v>
      </c>
      <c r="B21" s="26" t="s">
        <v>351</v>
      </c>
      <c r="C21" s="23" t="s">
        <v>60</v>
      </c>
      <c r="D21" s="20" t="s">
        <v>352</v>
      </c>
      <c r="E21" s="59"/>
      <c r="F21" s="52"/>
      <c r="G21" s="52">
        <v>1</v>
      </c>
      <c r="H21" s="52"/>
      <c r="I21" s="91"/>
      <c r="J21" s="91"/>
      <c r="K21" s="92"/>
      <c r="L21" s="92"/>
      <c r="M21" s="63">
        <f t="shared" si="5"/>
        <v>1</v>
      </c>
      <c r="N21" s="42">
        <v>19</v>
      </c>
      <c r="O21" s="22" t="s">
        <v>249</v>
      </c>
      <c r="P21" s="22" t="s">
        <v>250</v>
      </c>
      <c r="Q21" s="23" t="s">
        <v>60</v>
      </c>
      <c r="R21" s="20" t="s">
        <v>506</v>
      </c>
      <c r="S21" s="59"/>
      <c r="T21" s="52"/>
      <c r="U21" s="52">
        <v>1</v>
      </c>
      <c r="V21" s="52"/>
      <c r="W21" s="91"/>
      <c r="X21" s="91"/>
      <c r="Y21" s="91"/>
      <c r="Z21" s="91"/>
      <c r="AA21" s="41">
        <f t="shared" si="4"/>
        <v>1</v>
      </c>
    </row>
    <row r="22" spans="1:27" x14ac:dyDescent="0.2">
      <c r="A22" s="26" t="s">
        <v>427</v>
      </c>
      <c r="B22" s="26" t="s">
        <v>428</v>
      </c>
      <c r="C22" s="23" t="s">
        <v>67</v>
      </c>
      <c r="D22" s="20" t="s">
        <v>429</v>
      </c>
      <c r="E22" s="59"/>
      <c r="G22" s="52">
        <v>1</v>
      </c>
      <c r="H22" s="52"/>
      <c r="I22" s="91"/>
      <c r="J22" s="91"/>
      <c r="K22" s="92"/>
      <c r="L22" s="91"/>
      <c r="M22" s="63">
        <f t="shared" si="5"/>
        <v>1</v>
      </c>
      <c r="N22" s="42">
        <v>20</v>
      </c>
      <c r="O22" s="22" t="s">
        <v>502</v>
      </c>
      <c r="P22" s="22" t="s">
        <v>59</v>
      </c>
      <c r="Q22" s="23" t="s">
        <v>67</v>
      </c>
      <c r="R22" s="20" t="s">
        <v>501</v>
      </c>
      <c r="S22" s="59"/>
      <c r="T22" s="52"/>
      <c r="U22" s="52">
        <v>1</v>
      </c>
      <c r="V22" s="66"/>
      <c r="W22" s="91"/>
      <c r="X22" s="92"/>
      <c r="Y22" s="92"/>
      <c r="Z22" s="93"/>
      <c r="AA22" s="41">
        <f t="shared" si="4"/>
        <v>1</v>
      </c>
    </row>
    <row r="23" spans="1:27" x14ac:dyDescent="0.2">
      <c r="A23" s="26" t="s">
        <v>199</v>
      </c>
      <c r="B23" s="26" t="s">
        <v>69</v>
      </c>
      <c r="C23" s="23" t="s">
        <v>67</v>
      </c>
      <c r="D23" s="20" t="s">
        <v>396</v>
      </c>
      <c r="G23" s="52">
        <v>1</v>
      </c>
      <c r="I23" s="91"/>
      <c r="J23" s="91"/>
      <c r="K23" s="91"/>
      <c r="L23" s="91"/>
      <c r="M23" s="63">
        <f t="shared" si="5"/>
        <v>1</v>
      </c>
      <c r="N23" s="42">
        <v>21</v>
      </c>
      <c r="O23" s="22" t="s">
        <v>580</v>
      </c>
      <c r="P23" s="22" t="s">
        <v>114</v>
      </c>
      <c r="Q23" s="23" t="s">
        <v>579</v>
      </c>
      <c r="R23" s="20" t="s">
        <v>578</v>
      </c>
      <c r="S23" s="59"/>
      <c r="T23" s="64"/>
      <c r="U23" s="52">
        <v>1</v>
      </c>
      <c r="W23" s="91"/>
      <c r="X23" s="91"/>
      <c r="Y23" s="91"/>
      <c r="Z23" s="92"/>
      <c r="AA23" s="41">
        <f t="shared" si="4"/>
        <v>1</v>
      </c>
    </row>
    <row r="24" spans="1:27" x14ac:dyDescent="0.2">
      <c r="A24" s="26" t="s">
        <v>275</v>
      </c>
      <c r="B24" s="26" t="s">
        <v>6</v>
      </c>
      <c r="C24" s="23" t="s">
        <v>67</v>
      </c>
      <c r="D24" s="20" t="s">
        <v>418</v>
      </c>
      <c r="G24" s="52">
        <v>1</v>
      </c>
      <c r="I24" s="91"/>
      <c r="J24" s="91"/>
      <c r="K24" s="91"/>
      <c r="L24" s="91"/>
      <c r="M24" s="63">
        <f t="shared" si="5"/>
        <v>1</v>
      </c>
      <c r="N24" s="42">
        <v>22</v>
      </c>
      <c r="O24" s="22" t="s">
        <v>529</v>
      </c>
      <c r="P24" s="22" t="s">
        <v>528</v>
      </c>
      <c r="Q24" s="23" t="s">
        <v>1</v>
      </c>
      <c r="R24" s="20" t="s">
        <v>527</v>
      </c>
      <c r="S24" s="59"/>
      <c r="U24" s="52">
        <v>1</v>
      </c>
      <c r="V24" s="52"/>
      <c r="W24" s="93"/>
      <c r="X24" s="93"/>
      <c r="Y24" s="93"/>
      <c r="Z24" s="93"/>
      <c r="AA24" s="41">
        <f t="shared" si="4"/>
        <v>1</v>
      </c>
    </row>
    <row r="25" spans="1:27" x14ac:dyDescent="0.2">
      <c r="A25" s="26" t="s">
        <v>245</v>
      </c>
      <c r="B25" s="26" t="s">
        <v>37</v>
      </c>
      <c r="C25" s="23" t="s">
        <v>436</v>
      </c>
      <c r="D25" s="20" t="s">
        <v>437</v>
      </c>
      <c r="E25" s="59"/>
      <c r="F25" s="52"/>
      <c r="G25" s="52">
        <v>1</v>
      </c>
      <c r="I25" s="92"/>
      <c r="J25" s="91"/>
      <c r="K25" s="92"/>
      <c r="L25" s="92"/>
      <c r="M25" s="63">
        <f t="shared" si="5"/>
        <v>1</v>
      </c>
      <c r="N25" s="42">
        <v>23</v>
      </c>
      <c r="O25" s="22" t="s">
        <v>254</v>
      </c>
      <c r="P25" s="22" t="s">
        <v>549</v>
      </c>
      <c r="Q25" s="23" t="s">
        <v>1</v>
      </c>
      <c r="R25" s="20" t="s">
        <v>548</v>
      </c>
      <c r="S25" s="59"/>
      <c r="T25" s="52"/>
      <c r="U25" s="52">
        <v>1</v>
      </c>
      <c r="W25" s="91"/>
      <c r="X25" s="92"/>
      <c r="Y25" s="92"/>
      <c r="Z25" s="91"/>
      <c r="AA25" s="41">
        <f t="shared" si="4"/>
        <v>1</v>
      </c>
    </row>
    <row r="26" spans="1:27" x14ac:dyDescent="0.2">
      <c r="A26" s="26" t="s">
        <v>75</v>
      </c>
      <c r="B26" s="26" t="s">
        <v>401</v>
      </c>
      <c r="C26" s="23" t="s">
        <v>71</v>
      </c>
      <c r="D26" s="20" t="s">
        <v>402</v>
      </c>
      <c r="E26" s="59"/>
      <c r="F26" s="52"/>
      <c r="G26" s="52">
        <v>1</v>
      </c>
      <c r="H26" s="52"/>
      <c r="I26" s="91"/>
      <c r="J26" s="91"/>
      <c r="K26" s="92"/>
      <c r="L26" s="92"/>
      <c r="M26" s="63">
        <f t="shared" si="5"/>
        <v>1</v>
      </c>
      <c r="N26" s="42">
        <v>24</v>
      </c>
      <c r="O26" s="22" t="s">
        <v>265</v>
      </c>
      <c r="P26" s="22" t="s">
        <v>266</v>
      </c>
      <c r="Q26" s="23" t="s">
        <v>1</v>
      </c>
      <c r="R26" s="20" t="s">
        <v>533</v>
      </c>
      <c r="U26" s="52">
        <v>1</v>
      </c>
      <c r="V26" s="52"/>
      <c r="W26" s="93"/>
      <c r="X26" s="91"/>
      <c r="Y26" s="91"/>
      <c r="Z26" s="91"/>
      <c r="AA26" s="41">
        <f t="shared" si="4"/>
        <v>1</v>
      </c>
    </row>
    <row r="27" spans="1:27" x14ac:dyDescent="0.2">
      <c r="A27" s="26" t="s">
        <v>242</v>
      </c>
      <c r="B27" s="26" t="s">
        <v>403</v>
      </c>
      <c r="C27" s="23" t="s">
        <v>71</v>
      </c>
      <c r="D27" s="20" t="s">
        <v>404</v>
      </c>
      <c r="F27" s="52"/>
      <c r="G27" s="52">
        <v>1</v>
      </c>
      <c r="I27" s="91"/>
      <c r="J27" s="91"/>
      <c r="K27" s="91"/>
      <c r="L27" s="91"/>
      <c r="M27" s="63">
        <f t="shared" si="5"/>
        <v>1</v>
      </c>
      <c r="N27" s="42">
        <v>25</v>
      </c>
      <c r="O27" s="22" t="s">
        <v>479</v>
      </c>
      <c r="P27" s="22" t="s">
        <v>478</v>
      </c>
      <c r="Q27" s="23" t="s">
        <v>1</v>
      </c>
      <c r="R27" s="20" t="s">
        <v>477</v>
      </c>
      <c r="S27" s="59"/>
      <c r="T27" s="52"/>
      <c r="U27" s="52">
        <v>1</v>
      </c>
      <c r="V27" s="66"/>
      <c r="W27" s="91"/>
      <c r="X27" s="91"/>
      <c r="Y27" s="92"/>
      <c r="Z27" s="92"/>
      <c r="AA27" s="41">
        <f t="shared" si="4"/>
        <v>1</v>
      </c>
    </row>
    <row r="28" spans="1:27" x14ac:dyDescent="0.2">
      <c r="A28" s="26" t="s">
        <v>232</v>
      </c>
      <c r="B28" s="26" t="s">
        <v>9</v>
      </c>
      <c r="C28" s="23" t="s">
        <v>1</v>
      </c>
      <c r="D28" s="20" t="s">
        <v>422</v>
      </c>
      <c r="G28" s="52">
        <v>1</v>
      </c>
      <c r="I28" s="91"/>
      <c r="J28" s="91"/>
      <c r="K28" s="91"/>
      <c r="L28" s="91"/>
      <c r="M28" s="63">
        <f t="shared" si="5"/>
        <v>1</v>
      </c>
      <c r="N28" s="42">
        <v>26</v>
      </c>
      <c r="O28" s="22" t="s">
        <v>223</v>
      </c>
      <c r="P28" s="22" t="s">
        <v>40</v>
      </c>
      <c r="Q28" s="23" t="s">
        <v>1</v>
      </c>
      <c r="R28" s="20" t="s">
        <v>523</v>
      </c>
      <c r="S28" s="40"/>
      <c r="T28" s="64"/>
      <c r="U28" s="52">
        <v>1</v>
      </c>
      <c r="V28" s="52"/>
      <c r="W28" s="91"/>
      <c r="X28" s="91"/>
      <c r="Y28" s="91"/>
      <c r="Z28" s="91"/>
      <c r="AA28" s="41">
        <f t="shared" si="4"/>
        <v>1</v>
      </c>
    </row>
    <row r="29" spans="1:27" x14ac:dyDescent="0.2">
      <c r="A29" s="26" t="s">
        <v>85</v>
      </c>
      <c r="B29" s="26" t="s">
        <v>86</v>
      </c>
      <c r="C29" s="23" t="s">
        <v>1</v>
      </c>
      <c r="D29" s="20" t="s">
        <v>371</v>
      </c>
      <c r="E29" s="59"/>
      <c r="G29" s="52">
        <v>1</v>
      </c>
      <c r="I29" s="91"/>
      <c r="J29" s="91"/>
      <c r="K29" s="92"/>
      <c r="L29" s="91"/>
      <c r="M29" s="63">
        <f t="shared" si="5"/>
        <v>1</v>
      </c>
      <c r="N29" s="42">
        <v>27</v>
      </c>
      <c r="O29" s="22" t="s">
        <v>267</v>
      </c>
      <c r="P29" s="22" t="s">
        <v>73</v>
      </c>
      <c r="Q29" s="23" t="s">
        <v>1</v>
      </c>
      <c r="R29" s="20" t="s">
        <v>546</v>
      </c>
      <c r="S29" s="59"/>
      <c r="T29" s="52"/>
      <c r="U29" s="52">
        <v>1</v>
      </c>
      <c r="V29" s="66"/>
      <c r="W29" s="93"/>
      <c r="X29" s="91"/>
      <c r="Y29" s="91"/>
      <c r="Z29" s="91"/>
      <c r="AA29" s="41">
        <f t="shared" si="4"/>
        <v>1</v>
      </c>
    </row>
    <row r="30" spans="1:27" x14ac:dyDescent="0.2">
      <c r="A30" s="26" t="s">
        <v>101</v>
      </c>
      <c r="B30" s="26" t="s">
        <v>102</v>
      </c>
      <c r="C30" s="23" t="s">
        <v>1</v>
      </c>
      <c r="D30" s="20" t="s">
        <v>317</v>
      </c>
      <c r="E30" s="59"/>
      <c r="F30" s="52"/>
      <c r="G30" s="52">
        <v>1</v>
      </c>
      <c r="I30" s="91"/>
      <c r="J30" s="91"/>
      <c r="K30" s="91"/>
      <c r="L30" s="91"/>
      <c r="M30" s="63">
        <f t="shared" si="5"/>
        <v>1</v>
      </c>
      <c r="N30" s="42">
        <v>28</v>
      </c>
      <c r="O30" s="22" t="s">
        <v>77</v>
      </c>
      <c r="P30" s="22" t="s">
        <v>89</v>
      </c>
      <c r="Q30" s="23" t="s">
        <v>1</v>
      </c>
      <c r="R30" s="20" t="s">
        <v>473</v>
      </c>
      <c r="S30" s="59"/>
      <c r="T30" s="52"/>
      <c r="U30" s="52">
        <v>1</v>
      </c>
      <c r="V30" s="52"/>
      <c r="W30" s="93"/>
      <c r="X30" s="91"/>
      <c r="Y30" s="91"/>
      <c r="Z30" s="91"/>
      <c r="AA30" s="41">
        <f t="shared" si="4"/>
        <v>1</v>
      </c>
    </row>
    <row r="31" spans="1:27" x14ac:dyDescent="0.2">
      <c r="A31" s="26" t="s">
        <v>94</v>
      </c>
      <c r="B31" s="26" t="s">
        <v>95</v>
      </c>
      <c r="C31" s="23" t="s">
        <v>1</v>
      </c>
      <c r="D31" s="20" t="s">
        <v>417</v>
      </c>
      <c r="G31" s="52">
        <v>1</v>
      </c>
      <c r="H31" s="52"/>
      <c r="I31" s="91"/>
      <c r="J31" s="91"/>
      <c r="K31" s="91"/>
      <c r="L31" s="91"/>
      <c r="M31" s="63">
        <f t="shared" si="5"/>
        <v>1</v>
      </c>
      <c r="N31" s="42">
        <v>29</v>
      </c>
      <c r="O31" s="22" t="s">
        <v>78</v>
      </c>
      <c r="P31" s="22" t="s">
        <v>79</v>
      </c>
      <c r="Q31" s="23" t="s">
        <v>1</v>
      </c>
      <c r="R31" s="20" t="s">
        <v>476</v>
      </c>
      <c r="U31" s="52">
        <v>1</v>
      </c>
      <c r="V31" s="52"/>
      <c r="W31" s="91"/>
      <c r="X31" s="93"/>
      <c r="Y31" s="93"/>
      <c r="Z31" s="93"/>
      <c r="AA31" s="41">
        <f t="shared" si="4"/>
        <v>1</v>
      </c>
    </row>
    <row r="32" spans="1:27" x14ac:dyDescent="0.2">
      <c r="A32" s="26" t="s">
        <v>385</v>
      </c>
      <c r="B32" s="26" t="s">
        <v>270</v>
      </c>
      <c r="C32" s="23" t="s">
        <v>1</v>
      </c>
      <c r="D32" s="20" t="s">
        <v>386</v>
      </c>
      <c r="G32" s="52">
        <v>1</v>
      </c>
      <c r="H32" s="52"/>
      <c r="I32" s="91"/>
      <c r="J32" s="91"/>
      <c r="K32" s="91"/>
      <c r="L32" s="91"/>
      <c r="M32" s="63">
        <f t="shared" si="5"/>
        <v>1</v>
      </c>
      <c r="N32" s="42">
        <v>30</v>
      </c>
      <c r="O32" s="22" t="s">
        <v>263</v>
      </c>
      <c r="P32" s="22" t="s">
        <v>264</v>
      </c>
      <c r="Q32" s="23" t="s">
        <v>1</v>
      </c>
      <c r="R32" s="20" t="s">
        <v>532</v>
      </c>
      <c r="S32" s="59"/>
      <c r="T32" s="52"/>
      <c r="U32" s="52">
        <v>1</v>
      </c>
      <c r="W32" s="92"/>
      <c r="X32" s="92"/>
      <c r="Y32" s="92"/>
      <c r="Z32" s="91"/>
      <c r="AA32" s="41">
        <f t="shared" si="4"/>
        <v>1</v>
      </c>
    </row>
    <row r="33" spans="1:27" x14ac:dyDescent="0.2">
      <c r="A33" s="26" t="s">
        <v>328</v>
      </c>
      <c r="B33" s="26" t="s">
        <v>74</v>
      </c>
      <c r="C33" s="23" t="s">
        <v>1</v>
      </c>
      <c r="D33" s="20" t="s">
        <v>329</v>
      </c>
      <c r="G33" s="52">
        <v>1</v>
      </c>
      <c r="I33" s="91"/>
      <c r="J33" s="91"/>
      <c r="K33" s="91"/>
      <c r="L33" s="91"/>
      <c r="M33" s="63">
        <f t="shared" si="5"/>
        <v>1</v>
      </c>
      <c r="N33" s="42">
        <v>31</v>
      </c>
      <c r="O33" s="22" t="s">
        <v>492</v>
      </c>
      <c r="P33" s="22" t="s">
        <v>491</v>
      </c>
      <c r="Q33" s="23" t="s">
        <v>1</v>
      </c>
      <c r="R33" s="20" t="s">
        <v>490</v>
      </c>
      <c r="S33" s="59"/>
      <c r="T33" s="52"/>
      <c r="U33" s="52">
        <v>1</v>
      </c>
      <c r="V33" s="66"/>
      <c r="W33" s="91"/>
      <c r="X33" s="91"/>
      <c r="Y33" s="93"/>
      <c r="Z33" s="91"/>
      <c r="AA33" s="41">
        <f t="shared" si="4"/>
        <v>1</v>
      </c>
    </row>
    <row r="34" spans="1:27" x14ac:dyDescent="0.2">
      <c r="A34" s="26" t="s">
        <v>230</v>
      </c>
      <c r="B34" s="26" t="s">
        <v>0</v>
      </c>
      <c r="C34" s="23" t="s">
        <v>1</v>
      </c>
      <c r="D34" s="20" t="s">
        <v>319</v>
      </c>
      <c r="G34" s="52">
        <v>1</v>
      </c>
      <c r="I34" s="91"/>
      <c r="J34" s="91"/>
      <c r="K34" s="92"/>
      <c r="L34" s="91"/>
      <c r="M34" s="63">
        <f t="shared" si="5"/>
        <v>1</v>
      </c>
      <c r="N34" s="42">
        <v>32</v>
      </c>
      <c r="O34" s="22" t="s">
        <v>296</v>
      </c>
      <c r="P34" s="22" t="s">
        <v>295</v>
      </c>
      <c r="Q34" s="23" t="s">
        <v>1</v>
      </c>
      <c r="R34" s="20" t="s">
        <v>591</v>
      </c>
      <c r="S34" s="59"/>
      <c r="T34" s="52"/>
      <c r="U34" s="52">
        <v>1</v>
      </c>
      <c r="V34" s="52"/>
      <c r="W34" s="91"/>
      <c r="X34" s="91"/>
      <c r="Y34" s="91"/>
      <c r="Z34" s="91"/>
      <c r="AA34" s="41">
        <f t="shared" si="4"/>
        <v>1</v>
      </c>
    </row>
    <row r="35" spans="1:27" x14ac:dyDescent="0.2">
      <c r="A35" s="26" t="s">
        <v>243</v>
      </c>
      <c r="B35" s="26" t="s">
        <v>33</v>
      </c>
      <c r="C35" s="23" t="s">
        <v>1</v>
      </c>
      <c r="D35" s="20" t="s">
        <v>321</v>
      </c>
      <c r="E35" s="59"/>
      <c r="G35" s="52">
        <v>1</v>
      </c>
      <c r="I35" s="92"/>
      <c r="J35" s="92"/>
      <c r="K35" s="92"/>
      <c r="L35" s="92"/>
      <c r="M35" s="63">
        <f t="shared" si="5"/>
        <v>1</v>
      </c>
      <c r="N35" s="42">
        <v>33</v>
      </c>
      <c r="O35" s="22" t="s">
        <v>81</v>
      </c>
      <c r="P35" s="22" t="s">
        <v>55</v>
      </c>
      <c r="Q35" s="23" t="s">
        <v>1</v>
      </c>
      <c r="R35" s="20" t="s">
        <v>566</v>
      </c>
      <c r="U35" s="52">
        <v>1</v>
      </c>
      <c r="W35" s="91"/>
      <c r="X35" s="91"/>
      <c r="Y35" s="91"/>
      <c r="Z35" s="91"/>
      <c r="AA35" s="41">
        <f t="shared" ref="AA35:AA66" si="6">SUM(S35:Z35)</f>
        <v>1</v>
      </c>
    </row>
    <row r="36" spans="1:27" x14ac:dyDescent="0.2">
      <c r="A36" s="26" t="s">
        <v>465</v>
      </c>
      <c r="B36" s="26" t="s">
        <v>20</v>
      </c>
      <c r="C36" s="23" t="s">
        <v>1</v>
      </c>
      <c r="D36" s="20" t="s">
        <v>466</v>
      </c>
      <c r="G36" s="52">
        <v>1</v>
      </c>
      <c r="I36" s="91"/>
      <c r="J36" s="91"/>
      <c r="K36" s="92"/>
      <c r="L36" s="91"/>
      <c r="M36" s="63">
        <f t="shared" si="5"/>
        <v>1</v>
      </c>
      <c r="N36" s="42">
        <v>34</v>
      </c>
      <c r="O36" s="22"/>
      <c r="P36" s="22"/>
      <c r="Q36" s="23"/>
      <c r="R36" s="20"/>
      <c r="S36" s="59"/>
      <c r="T36" s="52"/>
      <c r="U36" s="52"/>
      <c r="W36" s="91"/>
      <c r="X36" s="93"/>
      <c r="Y36" s="93"/>
      <c r="Z36" s="93"/>
      <c r="AA36" s="41">
        <f t="shared" si="6"/>
        <v>0</v>
      </c>
    </row>
    <row r="37" spans="1:27" x14ac:dyDescent="0.2">
      <c r="A37" s="26" t="s">
        <v>379</v>
      </c>
      <c r="B37" s="26" t="s">
        <v>380</v>
      </c>
      <c r="C37" s="23" t="s">
        <v>1</v>
      </c>
      <c r="D37" s="20" t="s">
        <v>381</v>
      </c>
      <c r="G37" s="52">
        <v>1</v>
      </c>
      <c r="I37" s="91"/>
      <c r="J37" s="91"/>
      <c r="K37" s="91"/>
      <c r="L37" s="91"/>
      <c r="M37" s="63">
        <f t="shared" si="5"/>
        <v>1</v>
      </c>
      <c r="N37" s="42">
        <v>35</v>
      </c>
      <c r="O37" s="22"/>
      <c r="P37" s="22"/>
      <c r="Q37" s="23"/>
      <c r="R37" s="20"/>
      <c r="S37" s="59"/>
      <c r="T37" s="52"/>
      <c r="U37" s="52"/>
      <c r="V37" s="66"/>
      <c r="W37" s="91"/>
      <c r="X37" s="92"/>
      <c r="Y37" s="91"/>
      <c r="Z37" s="91"/>
      <c r="AA37" s="41">
        <f t="shared" si="6"/>
        <v>0</v>
      </c>
    </row>
    <row r="38" spans="1:27" x14ac:dyDescent="0.2">
      <c r="A38" s="26" t="s">
        <v>387</v>
      </c>
      <c r="B38" s="26" t="s">
        <v>103</v>
      </c>
      <c r="C38" s="23" t="s">
        <v>1</v>
      </c>
      <c r="D38" s="20" t="s">
        <v>388</v>
      </c>
      <c r="E38" s="59"/>
      <c r="F38" s="52"/>
      <c r="G38" s="52">
        <v>1</v>
      </c>
      <c r="I38" s="91"/>
      <c r="J38" s="91"/>
      <c r="K38" s="91"/>
      <c r="L38" s="91"/>
      <c r="M38" s="63">
        <f t="shared" si="5"/>
        <v>1</v>
      </c>
      <c r="N38" s="42">
        <v>36</v>
      </c>
      <c r="O38" s="85"/>
      <c r="P38" s="85"/>
      <c r="Q38" s="84"/>
      <c r="R38" s="83"/>
      <c r="W38" s="91"/>
      <c r="X38" s="91"/>
      <c r="Y38" s="91"/>
      <c r="Z38" s="91"/>
      <c r="AA38" s="41">
        <f t="shared" si="6"/>
        <v>0</v>
      </c>
    </row>
    <row r="39" spans="1:27" x14ac:dyDescent="0.2">
      <c r="A39" s="26" t="s">
        <v>231</v>
      </c>
      <c r="B39" s="26" t="s">
        <v>6</v>
      </c>
      <c r="C39" s="23" t="s">
        <v>1</v>
      </c>
      <c r="D39" s="20" t="s">
        <v>341</v>
      </c>
      <c r="E39" s="59"/>
      <c r="G39" s="52">
        <v>1</v>
      </c>
      <c r="I39" s="92"/>
      <c r="J39" s="92"/>
      <c r="K39" s="92"/>
      <c r="L39" s="92"/>
      <c r="M39" s="63">
        <f t="shared" si="5"/>
        <v>1</v>
      </c>
      <c r="N39" s="42">
        <v>37</v>
      </c>
      <c r="O39" s="22"/>
      <c r="P39" s="22"/>
      <c r="Q39" s="23"/>
      <c r="R39" s="20"/>
      <c r="S39" s="59"/>
      <c r="T39" s="52"/>
      <c r="U39" s="52"/>
      <c r="V39" s="52"/>
      <c r="W39" s="91"/>
      <c r="X39" s="91"/>
      <c r="Y39" s="91"/>
      <c r="Z39" s="93"/>
      <c r="AA39" s="41">
        <f t="shared" si="6"/>
        <v>0</v>
      </c>
    </row>
    <row r="40" spans="1:27" x14ac:dyDescent="0.2">
      <c r="A40" s="26" t="s">
        <v>236</v>
      </c>
      <c r="B40" s="26" t="s">
        <v>237</v>
      </c>
      <c r="C40" s="23" t="s">
        <v>1</v>
      </c>
      <c r="D40" s="20" t="s">
        <v>405</v>
      </c>
      <c r="E40" s="59"/>
      <c r="G40" s="52">
        <v>1</v>
      </c>
      <c r="H40" s="52"/>
      <c r="I40" s="91"/>
      <c r="J40" s="91"/>
      <c r="K40" s="92"/>
      <c r="L40" s="91"/>
      <c r="M40" s="63">
        <f t="shared" si="5"/>
        <v>1</v>
      </c>
      <c r="N40" s="42">
        <v>38</v>
      </c>
      <c r="O40" s="85"/>
      <c r="P40" s="85"/>
      <c r="Q40" s="84"/>
      <c r="R40" s="83"/>
      <c r="S40" s="59"/>
      <c r="T40" s="52"/>
      <c r="U40" s="52"/>
      <c r="V40" s="52"/>
      <c r="W40" s="91"/>
      <c r="X40" s="91"/>
      <c r="Y40" s="91"/>
      <c r="Z40" s="91"/>
      <c r="AA40" s="41">
        <f t="shared" si="6"/>
        <v>0</v>
      </c>
    </row>
    <row r="41" spans="1:27" x14ac:dyDescent="0.2">
      <c r="A41" s="26" t="s">
        <v>106</v>
      </c>
      <c r="B41" s="26" t="s">
        <v>107</v>
      </c>
      <c r="C41" s="23" t="s">
        <v>1</v>
      </c>
      <c r="D41" s="20" t="s">
        <v>372</v>
      </c>
      <c r="F41" s="52"/>
      <c r="G41" s="52">
        <v>1</v>
      </c>
      <c r="I41" s="91"/>
      <c r="J41" s="91"/>
      <c r="K41" s="91"/>
      <c r="L41" s="91"/>
      <c r="M41" s="63">
        <f t="shared" si="5"/>
        <v>1</v>
      </c>
      <c r="N41" s="42">
        <v>39</v>
      </c>
      <c r="O41" s="22"/>
      <c r="P41" s="22"/>
      <c r="Q41" s="23"/>
      <c r="R41" s="20"/>
      <c r="S41" s="59"/>
      <c r="T41" s="52"/>
      <c r="U41" s="52"/>
      <c r="V41" s="52"/>
      <c r="W41" s="91"/>
      <c r="X41" s="91"/>
      <c r="Y41" s="92"/>
      <c r="Z41" s="92"/>
      <c r="AA41" s="41">
        <f>SUM(S41:Z41)</f>
        <v>0</v>
      </c>
    </row>
    <row r="42" spans="1:27" x14ac:dyDescent="0.2">
      <c r="A42" s="26" t="s">
        <v>345</v>
      </c>
      <c r="B42" s="26" t="s">
        <v>38</v>
      </c>
      <c r="C42" s="23" t="s">
        <v>1</v>
      </c>
      <c r="D42" s="20" t="s">
        <v>346</v>
      </c>
      <c r="E42" s="59"/>
      <c r="F42" s="52"/>
      <c r="G42" s="52">
        <v>1</v>
      </c>
      <c r="H42" s="52"/>
      <c r="I42" s="91"/>
      <c r="J42" s="91"/>
      <c r="K42" s="91"/>
      <c r="L42" s="91"/>
      <c r="M42" s="63">
        <f t="shared" si="5"/>
        <v>1</v>
      </c>
      <c r="N42" s="42">
        <v>40</v>
      </c>
      <c r="O42" s="22"/>
      <c r="P42" s="22"/>
      <c r="Q42" s="23"/>
      <c r="R42" s="20"/>
      <c r="S42" s="59"/>
      <c r="T42" s="52"/>
      <c r="U42" s="52"/>
      <c r="V42" s="52"/>
      <c r="W42" s="91"/>
      <c r="X42" s="91"/>
      <c r="Y42" s="91"/>
      <c r="Z42" s="91"/>
      <c r="AA42" s="41">
        <f t="shared" si="6"/>
        <v>0</v>
      </c>
    </row>
    <row r="43" spans="1:27" x14ac:dyDescent="0.2">
      <c r="A43" s="26" t="s">
        <v>104</v>
      </c>
      <c r="B43" s="26" t="s">
        <v>105</v>
      </c>
      <c r="C43" s="23" t="s">
        <v>1</v>
      </c>
      <c r="D43" s="20" t="s">
        <v>316</v>
      </c>
      <c r="G43" s="52">
        <v>1</v>
      </c>
      <c r="I43" s="91"/>
      <c r="J43" s="91"/>
      <c r="K43" s="91"/>
      <c r="L43" s="91"/>
      <c r="M43" s="63">
        <f t="shared" si="5"/>
        <v>1</v>
      </c>
      <c r="N43" s="42">
        <v>41</v>
      </c>
      <c r="O43" s="85"/>
      <c r="P43" s="85"/>
      <c r="Q43" s="84"/>
      <c r="R43" s="83"/>
      <c r="S43" s="59"/>
      <c r="T43" s="52"/>
      <c r="U43" s="52"/>
      <c r="V43" s="52"/>
      <c r="W43" s="91"/>
      <c r="X43" s="91"/>
      <c r="Y43" s="91"/>
      <c r="Z43" s="91"/>
      <c r="AA43" s="41">
        <f t="shared" si="6"/>
        <v>0</v>
      </c>
    </row>
    <row r="44" spans="1:27" x14ac:dyDescent="0.2">
      <c r="A44" s="26" t="s">
        <v>347</v>
      </c>
      <c r="B44" s="26" t="s">
        <v>70</v>
      </c>
      <c r="C44" s="23" t="s">
        <v>1</v>
      </c>
      <c r="D44" s="20" t="s">
        <v>348</v>
      </c>
      <c r="E44" s="59"/>
      <c r="G44" s="52">
        <v>1</v>
      </c>
      <c r="I44" s="92"/>
      <c r="J44" s="92"/>
      <c r="K44" s="91"/>
      <c r="L44" s="92"/>
      <c r="M44" s="63">
        <f t="shared" si="5"/>
        <v>1</v>
      </c>
      <c r="N44" s="42">
        <v>42</v>
      </c>
      <c r="O44" s="85"/>
      <c r="P44" s="85"/>
      <c r="Q44" s="84"/>
      <c r="R44" s="83"/>
      <c r="S44" s="59"/>
      <c r="T44" s="52"/>
      <c r="U44" s="52"/>
      <c r="V44" s="66"/>
      <c r="W44" s="91"/>
      <c r="X44" s="91"/>
      <c r="Y44" s="91"/>
      <c r="Z44" s="91"/>
      <c r="AA44" s="41">
        <f t="shared" si="6"/>
        <v>0</v>
      </c>
    </row>
    <row r="45" spans="1:27" x14ac:dyDescent="0.2">
      <c r="A45" s="26" t="s">
        <v>88</v>
      </c>
      <c r="B45" s="26" t="s">
        <v>32</v>
      </c>
      <c r="C45" s="23" t="s">
        <v>1</v>
      </c>
      <c r="D45" s="20" t="s">
        <v>430</v>
      </c>
      <c r="E45" s="59"/>
      <c r="F45" s="52"/>
      <c r="G45" s="52">
        <v>1</v>
      </c>
      <c r="I45" s="91"/>
      <c r="J45" s="92"/>
      <c r="K45" s="92"/>
      <c r="L45" s="92"/>
      <c r="M45" s="63">
        <f t="shared" si="5"/>
        <v>1</v>
      </c>
      <c r="N45" s="42">
        <v>43</v>
      </c>
      <c r="O45" s="22"/>
      <c r="P45" s="22"/>
      <c r="Q45" s="23"/>
      <c r="R45" s="20"/>
      <c r="S45" s="59"/>
      <c r="T45" s="52"/>
      <c r="U45" s="52"/>
      <c r="W45" s="92"/>
      <c r="X45" s="91"/>
      <c r="Y45" s="91"/>
      <c r="Z45" s="93"/>
      <c r="AA45" s="41">
        <f t="shared" si="6"/>
        <v>0</v>
      </c>
    </row>
    <row r="46" spans="1:27" x14ac:dyDescent="0.2">
      <c r="A46" s="116"/>
      <c r="B46" s="116"/>
      <c r="C46" s="84"/>
      <c r="D46" s="114"/>
      <c r="E46" s="59"/>
      <c r="F46" s="52"/>
      <c r="G46" s="52"/>
      <c r="I46" s="91"/>
      <c r="J46" s="91"/>
      <c r="K46" s="91"/>
      <c r="L46" s="91"/>
      <c r="M46" s="63">
        <f t="shared" si="5"/>
        <v>0</v>
      </c>
      <c r="N46" s="42">
        <v>44</v>
      </c>
      <c r="O46" s="85"/>
      <c r="P46" s="85"/>
      <c r="Q46" s="84"/>
      <c r="R46" s="83"/>
      <c r="T46" s="52"/>
      <c r="W46" s="92"/>
      <c r="X46" s="91"/>
      <c r="Y46" s="93"/>
      <c r="Z46" s="91"/>
      <c r="AA46" s="41">
        <f t="shared" si="6"/>
        <v>0</v>
      </c>
    </row>
    <row r="47" spans="1:27" x14ac:dyDescent="0.2">
      <c r="A47" s="26"/>
      <c r="B47" s="26"/>
      <c r="C47" s="23"/>
      <c r="D47" s="20"/>
      <c r="E47" s="59"/>
      <c r="F47" s="52"/>
      <c r="G47" s="52"/>
      <c r="H47" s="52"/>
      <c r="I47" s="91"/>
      <c r="J47" s="91"/>
      <c r="K47" s="92"/>
      <c r="L47" s="91"/>
      <c r="M47" s="63">
        <f>SUM(E47:L47)</f>
        <v>0</v>
      </c>
      <c r="N47" s="42">
        <v>45</v>
      </c>
      <c r="O47" s="85"/>
      <c r="P47" s="85"/>
      <c r="Q47" s="84"/>
      <c r="R47" s="83"/>
      <c r="V47" s="52"/>
      <c r="W47" s="91"/>
      <c r="X47" s="91"/>
      <c r="Y47" s="91"/>
      <c r="Z47" s="91"/>
      <c r="AA47" s="41">
        <f t="shared" si="6"/>
        <v>0</v>
      </c>
    </row>
    <row r="48" spans="1:27" x14ac:dyDescent="0.2">
      <c r="A48" s="86"/>
      <c r="B48" s="86"/>
      <c r="C48" s="84"/>
      <c r="D48" s="83"/>
      <c r="I48" s="91"/>
      <c r="J48" s="91"/>
      <c r="K48" s="92"/>
      <c r="L48" s="91"/>
      <c r="M48" s="63">
        <f t="shared" si="5"/>
        <v>0</v>
      </c>
      <c r="N48" s="42">
        <v>46</v>
      </c>
      <c r="O48" s="22"/>
      <c r="P48" s="22"/>
      <c r="Q48" s="23"/>
      <c r="R48" s="20"/>
      <c r="S48" s="59"/>
      <c r="U48" s="52"/>
      <c r="W48" s="92"/>
      <c r="X48" s="93"/>
      <c r="Y48" s="91"/>
      <c r="Z48" s="93"/>
      <c r="AA48" s="41">
        <f t="shared" si="6"/>
        <v>0</v>
      </c>
    </row>
    <row r="49" spans="1:27" x14ac:dyDescent="0.2">
      <c r="A49" s="86"/>
      <c r="B49" s="86"/>
      <c r="C49" s="84"/>
      <c r="D49" s="83"/>
      <c r="E49" s="59"/>
      <c r="F49" s="52"/>
      <c r="G49" s="52"/>
      <c r="H49" s="52"/>
      <c r="I49" s="91"/>
      <c r="J49" s="92"/>
      <c r="K49" s="92"/>
      <c r="L49" s="91"/>
      <c r="M49" s="63">
        <f t="shared" si="5"/>
        <v>0</v>
      </c>
      <c r="N49" s="42">
        <v>47</v>
      </c>
      <c r="O49" s="22"/>
      <c r="P49" s="22"/>
      <c r="Q49" s="23"/>
      <c r="R49" s="20"/>
      <c r="S49" s="59"/>
      <c r="T49" s="52"/>
      <c r="U49" s="52"/>
      <c r="V49" s="52"/>
      <c r="W49" s="91"/>
      <c r="X49" s="93"/>
      <c r="Y49" s="93"/>
      <c r="Z49" s="93"/>
      <c r="AA49" s="41">
        <f t="shared" si="6"/>
        <v>0</v>
      </c>
    </row>
    <row r="50" spans="1:27" x14ac:dyDescent="0.2">
      <c r="A50" s="26"/>
      <c r="B50" s="26"/>
      <c r="C50" s="23"/>
      <c r="D50" s="20"/>
      <c r="E50" s="40"/>
      <c r="H50" s="52"/>
      <c r="I50" s="92"/>
      <c r="J50" s="92"/>
      <c r="K50" s="92"/>
      <c r="L50" s="92"/>
      <c r="M50" s="63">
        <f t="shared" si="5"/>
        <v>0</v>
      </c>
      <c r="N50" s="42">
        <v>48</v>
      </c>
      <c r="O50" s="22"/>
      <c r="P50" s="22"/>
      <c r="Q50" s="23"/>
      <c r="R50" s="20"/>
      <c r="S50" s="59"/>
      <c r="T50" s="52"/>
      <c r="U50" s="52"/>
      <c r="V50" s="66"/>
      <c r="W50" s="91"/>
      <c r="X50" s="92"/>
      <c r="Y50" s="92"/>
      <c r="Z50" s="91"/>
      <c r="AA50" s="41">
        <f t="shared" si="6"/>
        <v>0</v>
      </c>
    </row>
    <row r="51" spans="1:27" x14ac:dyDescent="0.2">
      <c r="A51" s="26"/>
      <c r="B51" s="26"/>
      <c r="C51" s="23"/>
      <c r="D51" s="20"/>
      <c r="E51" s="59"/>
      <c r="F51" s="52"/>
      <c r="G51" s="52"/>
      <c r="H51" s="52"/>
      <c r="I51" s="92"/>
      <c r="J51" s="91"/>
      <c r="K51" s="91"/>
      <c r="L51" s="91"/>
      <c r="M51" s="63">
        <f t="shared" si="5"/>
        <v>0</v>
      </c>
      <c r="N51" s="42">
        <v>49</v>
      </c>
      <c r="O51" s="22"/>
      <c r="P51" s="22"/>
      <c r="Q51" s="23"/>
      <c r="R51" s="20"/>
      <c r="S51" s="40"/>
      <c r="T51" s="52"/>
      <c r="U51" s="52"/>
      <c r="V51" s="52"/>
      <c r="W51" s="91"/>
      <c r="X51" s="91"/>
      <c r="Y51" s="93"/>
      <c r="Z51" s="93"/>
      <c r="AA51" s="41">
        <f t="shared" si="6"/>
        <v>0</v>
      </c>
    </row>
    <row r="52" spans="1:27" x14ac:dyDescent="0.2">
      <c r="A52" s="86"/>
      <c r="B52" s="86"/>
      <c r="C52" s="84"/>
      <c r="D52" s="83"/>
      <c r="E52" s="59"/>
      <c r="F52" s="52"/>
      <c r="I52" s="91"/>
      <c r="J52" s="91"/>
      <c r="K52" s="91"/>
      <c r="L52" s="91"/>
      <c r="M52" s="63">
        <f t="shared" si="5"/>
        <v>0</v>
      </c>
      <c r="N52" s="42">
        <v>50</v>
      </c>
      <c r="O52" s="85"/>
      <c r="P52" s="85"/>
      <c r="Q52" s="84"/>
      <c r="R52" s="83"/>
      <c r="T52" s="52"/>
      <c r="U52" s="52"/>
      <c r="V52" s="66"/>
      <c r="W52" s="91"/>
      <c r="X52" s="91"/>
      <c r="Y52" s="91"/>
      <c r="Z52" s="91"/>
      <c r="AA52" s="41">
        <f t="shared" si="6"/>
        <v>0</v>
      </c>
    </row>
    <row r="53" spans="1:27" x14ac:dyDescent="0.2">
      <c r="A53" s="86"/>
      <c r="B53" s="86"/>
      <c r="C53" s="84"/>
      <c r="D53" s="83"/>
      <c r="I53" s="91"/>
      <c r="J53" s="91"/>
      <c r="K53" s="91"/>
      <c r="L53" s="91"/>
      <c r="M53" s="63">
        <f t="shared" si="5"/>
        <v>0</v>
      </c>
      <c r="N53" s="42">
        <v>51</v>
      </c>
      <c r="O53" s="22"/>
      <c r="P53" s="22"/>
      <c r="Q53" s="23"/>
      <c r="R53" s="20"/>
      <c r="S53" s="59"/>
      <c r="T53" s="52"/>
      <c r="U53" s="52"/>
      <c r="W53" s="92"/>
      <c r="X53" s="92"/>
      <c r="Y53" s="91"/>
      <c r="Z53" s="93"/>
      <c r="AA53" s="41">
        <f t="shared" si="6"/>
        <v>0</v>
      </c>
    </row>
    <row r="54" spans="1:27" x14ac:dyDescent="0.2">
      <c r="A54" s="139"/>
      <c r="B54" s="139"/>
      <c r="C54" s="140"/>
      <c r="D54" s="141"/>
      <c r="H54" s="52"/>
      <c r="I54" s="91"/>
      <c r="J54" s="91"/>
      <c r="K54" s="91"/>
      <c r="L54" s="91"/>
      <c r="M54" s="63">
        <f t="shared" si="5"/>
        <v>0</v>
      </c>
      <c r="N54" s="42">
        <v>52</v>
      </c>
      <c r="O54" s="22"/>
      <c r="P54" s="22"/>
      <c r="Q54" s="23"/>
      <c r="R54" s="20"/>
      <c r="S54" s="59"/>
      <c r="T54" s="64"/>
      <c r="U54" s="52"/>
      <c r="V54" s="66"/>
      <c r="W54" s="91"/>
      <c r="X54" s="91"/>
      <c r="Y54" s="93"/>
      <c r="Z54" s="91"/>
      <c r="AA54" s="41">
        <f t="shared" si="6"/>
        <v>0</v>
      </c>
    </row>
    <row r="55" spans="1:27" x14ac:dyDescent="0.2">
      <c r="A55" s="142"/>
      <c r="B55" s="142"/>
      <c r="C55" s="143"/>
      <c r="D55" s="144"/>
      <c r="E55" s="59"/>
      <c r="F55" s="52"/>
      <c r="I55" s="91"/>
      <c r="J55" s="91"/>
      <c r="K55" s="91"/>
      <c r="L55" s="91"/>
      <c r="M55" s="63">
        <f t="shared" si="5"/>
        <v>0</v>
      </c>
      <c r="N55" s="42">
        <v>53</v>
      </c>
      <c r="O55" s="78"/>
      <c r="P55" s="78"/>
      <c r="Q55" s="73"/>
      <c r="R55" s="74"/>
      <c r="S55" s="59"/>
      <c r="T55" s="64"/>
      <c r="U55" s="52"/>
      <c r="V55" s="52"/>
      <c r="W55" s="93"/>
      <c r="X55" s="93"/>
      <c r="Y55" s="91"/>
      <c r="Z55" s="91"/>
      <c r="AA55" s="41">
        <f t="shared" si="6"/>
        <v>0</v>
      </c>
    </row>
    <row r="56" spans="1:27" x14ac:dyDescent="0.2">
      <c r="A56" s="142"/>
      <c r="B56" s="142"/>
      <c r="C56" s="145"/>
      <c r="D56" s="144"/>
      <c r="F56" s="52"/>
      <c r="I56" s="91"/>
      <c r="J56" s="91"/>
      <c r="K56" s="91"/>
      <c r="L56" s="91"/>
      <c r="M56" s="63">
        <f t="shared" si="5"/>
        <v>0</v>
      </c>
      <c r="N56" s="42">
        <v>54</v>
      </c>
      <c r="O56" s="78"/>
      <c r="P56" s="78"/>
      <c r="Q56" s="73"/>
      <c r="R56" s="74"/>
      <c r="S56" s="59"/>
      <c r="T56" s="52"/>
      <c r="U56" s="52"/>
      <c r="V56" s="52"/>
      <c r="W56" s="91"/>
      <c r="X56" s="91"/>
      <c r="Y56" s="91"/>
      <c r="Z56" s="91"/>
      <c r="AA56" s="41">
        <f>SUM(S56:Z56)</f>
        <v>0</v>
      </c>
    </row>
    <row r="57" spans="1:27" x14ac:dyDescent="0.2">
      <c r="A57" s="72"/>
      <c r="B57" s="72"/>
      <c r="C57" s="73"/>
      <c r="D57" s="74"/>
      <c r="E57" s="59"/>
      <c r="G57" s="52"/>
      <c r="H57" s="52"/>
      <c r="I57" s="91"/>
      <c r="J57" s="91"/>
      <c r="K57" s="91"/>
      <c r="L57" s="91"/>
      <c r="M57" s="63">
        <f t="shared" si="5"/>
        <v>0</v>
      </c>
      <c r="N57" s="42">
        <v>55</v>
      </c>
      <c r="O57" s="78"/>
      <c r="P57" s="78"/>
      <c r="Q57" s="73"/>
      <c r="R57" s="74"/>
      <c r="S57" s="59"/>
      <c r="T57" s="52"/>
      <c r="U57" s="52"/>
      <c r="V57" s="52"/>
      <c r="W57" s="93"/>
      <c r="X57" s="93"/>
      <c r="Y57" s="93"/>
      <c r="Z57" s="93"/>
      <c r="AA57" s="41">
        <f t="shared" si="6"/>
        <v>0</v>
      </c>
    </row>
    <row r="58" spans="1:27" x14ac:dyDescent="0.2">
      <c r="A58" s="142"/>
      <c r="B58" s="142"/>
      <c r="C58" s="143"/>
      <c r="D58" s="144"/>
      <c r="F58" s="52"/>
      <c r="I58" s="91"/>
      <c r="J58" s="91"/>
      <c r="K58" s="91"/>
      <c r="L58" s="91"/>
      <c r="M58" s="63">
        <f t="shared" si="5"/>
        <v>0</v>
      </c>
      <c r="N58" s="42">
        <v>56</v>
      </c>
      <c r="O58" s="22"/>
      <c r="P58" s="22"/>
      <c r="Q58" s="23"/>
      <c r="R58" s="20"/>
      <c r="S58" s="59"/>
      <c r="T58" s="52"/>
      <c r="U58" s="52"/>
      <c r="V58" s="66"/>
      <c r="W58" s="91"/>
      <c r="X58" s="91"/>
      <c r="Y58" s="93"/>
      <c r="Z58" s="93"/>
      <c r="AA58" s="41">
        <f t="shared" si="6"/>
        <v>0</v>
      </c>
    </row>
    <row r="59" spans="1:27" x14ac:dyDescent="0.2">
      <c r="A59" s="142"/>
      <c r="B59" s="142"/>
      <c r="C59" s="143"/>
      <c r="D59" s="144"/>
      <c r="E59" s="59"/>
      <c r="F59" s="52"/>
      <c r="G59" s="52"/>
      <c r="I59" s="91"/>
      <c r="J59" s="91"/>
      <c r="K59" s="92"/>
      <c r="L59" s="92"/>
      <c r="M59" s="63">
        <f t="shared" si="5"/>
        <v>0</v>
      </c>
      <c r="N59" s="42">
        <v>57</v>
      </c>
      <c r="O59" s="22"/>
      <c r="P59" s="22"/>
      <c r="Q59" s="23"/>
      <c r="R59" s="20"/>
      <c r="S59" s="59"/>
      <c r="T59" s="52"/>
      <c r="U59" s="52"/>
      <c r="V59" s="52"/>
      <c r="W59" s="91"/>
      <c r="X59" s="91"/>
      <c r="Y59" s="92"/>
      <c r="Z59" s="92"/>
      <c r="AA59" s="41">
        <f t="shared" si="6"/>
        <v>0</v>
      </c>
    </row>
    <row r="60" spans="1:27" x14ac:dyDescent="0.2">
      <c r="A60" s="86"/>
      <c r="B60" s="86"/>
      <c r="C60" s="84"/>
      <c r="D60" s="83"/>
      <c r="I60" s="91"/>
      <c r="J60" s="91"/>
      <c r="K60" s="92"/>
      <c r="L60" s="91"/>
      <c r="M60" s="63">
        <f t="shared" si="5"/>
        <v>0</v>
      </c>
      <c r="N60" s="42">
        <v>58</v>
      </c>
      <c r="O60" s="85"/>
      <c r="P60" s="85"/>
      <c r="Q60" s="84"/>
      <c r="R60" s="83"/>
      <c r="W60" s="91"/>
      <c r="X60" s="91"/>
      <c r="Y60" s="91"/>
      <c r="Z60" s="91"/>
      <c r="AA60" s="41">
        <f t="shared" si="6"/>
        <v>0</v>
      </c>
    </row>
    <row r="61" spans="1:27" x14ac:dyDescent="0.2">
      <c r="A61" s="86"/>
      <c r="B61" s="86"/>
      <c r="C61" s="84"/>
      <c r="D61" s="83"/>
      <c r="I61" s="91"/>
      <c r="J61" s="91"/>
      <c r="K61" s="91"/>
      <c r="L61" s="91"/>
      <c r="M61" s="63">
        <f t="shared" si="5"/>
        <v>0</v>
      </c>
      <c r="N61" s="42">
        <v>59</v>
      </c>
      <c r="O61" s="22"/>
      <c r="P61" s="22"/>
      <c r="Q61" s="23"/>
      <c r="R61" s="20"/>
      <c r="S61" s="59"/>
      <c r="T61" s="52"/>
      <c r="U61" s="52"/>
      <c r="V61" s="52"/>
      <c r="W61" s="93"/>
      <c r="X61" s="93"/>
      <c r="Y61" s="93"/>
      <c r="Z61" s="91"/>
      <c r="AA61" s="41">
        <f t="shared" si="6"/>
        <v>0</v>
      </c>
    </row>
    <row r="62" spans="1:27" x14ac:dyDescent="0.2">
      <c r="A62" s="86"/>
      <c r="B62" s="86"/>
      <c r="C62" s="84"/>
      <c r="D62" s="83"/>
      <c r="E62" s="59"/>
      <c r="G62" s="52"/>
      <c r="I62" s="91"/>
      <c r="J62" s="91"/>
      <c r="K62" s="91"/>
      <c r="L62" s="91"/>
      <c r="M62" s="63">
        <f t="shared" si="5"/>
        <v>0</v>
      </c>
      <c r="N62" s="42">
        <v>60</v>
      </c>
      <c r="O62" s="22"/>
      <c r="P62" s="22"/>
      <c r="Q62" s="23"/>
      <c r="R62" s="20"/>
      <c r="S62" s="59"/>
      <c r="T62" s="52"/>
      <c r="U62" s="52"/>
      <c r="V62" s="66"/>
      <c r="W62" s="91"/>
      <c r="X62" s="92"/>
      <c r="Y62" s="92"/>
      <c r="Z62" s="92"/>
      <c r="AA62" s="41">
        <f t="shared" si="6"/>
        <v>0</v>
      </c>
    </row>
    <row r="63" spans="1:27" x14ac:dyDescent="0.2">
      <c r="A63" s="86"/>
      <c r="B63" s="86"/>
      <c r="C63" s="84"/>
      <c r="D63" s="83"/>
      <c r="E63" s="59"/>
      <c r="F63" s="52"/>
      <c r="G63" s="52"/>
      <c r="I63" s="91"/>
      <c r="J63" s="91"/>
      <c r="K63" s="91"/>
      <c r="L63" s="91"/>
      <c r="M63" s="63">
        <f t="shared" si="5"/>
        <v>0</v>
      </c>
      <c r="N63" s="42">
        <v>61</v>
      </c>
      <c r="O63" s="85"/>
      <c r="P63" s="85"/>
      <c r="Q63" s="84"/>
      <c r="R63" s="83"/>
      <c r="S63" s="59"/>
      <c r="T63" s="52"/>
      <c r="U63" s="52"/>
      <c r="V63" s="52"/>
      <c r="W63" s="91"/>
      <c r="X63" s="91"/>
      <c r="Y63" s="91"/>
      <c r="Z63" s="91"/>
      <c r="AA63" s="41">
        <f t="shared" si="6"/>
        <v>0</v>
      </c>
    </row>
    <row r="64" spans="1:27" x14ac:dyDescent="0.2">
      <c r="A64" s="26"/>
      <c r="B64" s="26"/>
      <c r="C64" s="23"/>
      <c r="D64" s="20"/>
      <c r="E64" s="40"/>
      <c r="F64" s="52"/>
      <c r="H64" s="52"/>
      <c r="I64" s="92"/>
      <c r="J64" s="91"/>
      <c r="K64" s="91"/>
      <c r="L64" s="92"/>
      <c r="M64" s="63">
        <f t="shared" si="5"/>
        <v>0</v>
      </c>
      <c r="N64" s="42">
        <v>62</v>
      </c>
      <c r="O64" s="119"/>
      <c r="P64" s="119"/>
      <c r="Q64" s="84"/>
      <c r="R64" s="114"/>
      <c r="S64" s="59"/>
      <c r="T64" s="52"/>
      <c r="U64" s="52"/>
      <c r="V64" s="52"/>
      <c r="W64" s="91"/>
      <c r="X64" s="91"/>
      <c r="Y64" s="91"/>
      <c r="Z64" s="91"/>
      <c r="AA64" s="41">
        <f t="shared" si="6"/>
        <v>0</v>
      </c>
    </row>
    <row r="65" spans="1:27" x14ac:dyDescent="0.2">
      <c r="A65" s="86"/>
      <c r="B65" s="86"/>
      <c r="C65" s="84"/>
      <c r="D65" s="83"/>
      <c r="F65" s="52"/>
      <c r="I65" s="91"/>
      <c r="J65" s="91"/>
      <c r="K65" s="91"/>
      <c r="L65" s="91"/>
      <c r="M65" s="63">
        <f t="shared" si="5"/>
        <v>0</v>
      </c>
      <c r="N65" s="42">
        <v>63</v>
      </c>
      <c r="O65" s="22"/>
      <c r="P65" s="22"/>
      <c r="Q65" s="23"/>
      <c r="R65" s="20"/>
      <c r="S65" s="59"/>
      <c r="T65" s="52"/>
      <c r="U65" s="52"/>
      <c r="V65" s="52"/>
      <c r="W65" s="91"/>
      <c r="X65" s="91"/>
      <c r="Y65" s="91"/>
      <c r="Z65" s="91"/>
      <c r="AA65" s="41">
        <f t="shared" si="6"/>
        <v>0</v>
      </c>
    </row>
    <row r="66" spans="1:27" x14ac:dyDescent="0.2">
      <c r="A66" s="26"/>
      <c r="B66" s="26"/>
      <c r="C66" s="23"/>
      <c r="D66" s="20"/>
      <c r="E66" s="59"/>
      <c r="G66" s="52"/>
      <c r="I66" s="91"/>
      <c r="J66" s="91"/>
      <c r="K66" s="91"/>
      <c r="L66" s="91"/>
      <c r="M66" s="63">
        <f t="shared" si="5"/>
        <v>0</v>
      </c>
      <c r="N66" s="42">
        <v>64</v>
      </c>
      <c r="O66" s="22"/>
      <c r="P66" s="22"/>
      <c r="Q66" s="23"/>
      <c r="R66" s="20"/>
      <c r="S66" s="59"/>
      <c r="T66" s="52"/>
      <c r="U66" s="52"/>
      <c r="V66" s="52"/>
      <c r="W66" s="93"/>
      <c r="X66" s="91"/>
      <c r="Y66" s="91"/>
      <c r="Z66" s="91"/>
      <c r="AA66" s="41">
        <f t="shared" si="6"/>
        <v>0</v>
      </c>
    </row>
    <row r="67" spans="1:27" x14ac:dyDescent="0.2">
      <c r="A67" s="26"/>
      <c r="B67" s="26"/>
      <c r="C67" s="23"/>
      <c r="D67" s="20"/>
      <c r="E67" s="59"/>
      <c r="F67" s="52"/>
      <c r="G67" s="52"/>
      <c r="H67" s="52"/>
      <c r="I67" s="92"/>
      <c r="J67" s="92"/>
      <c r="K67" s="91"/>
      <c r="L67" s="91"/>
      <c r="M67" s="63">
        <f t="shared" si="5"/>
        <v>0</v>
      </c>
      <c r="N67" s="42">
        <v>65</v>
      </c>
      <c r="O67" s="85"/>
      <c r="P67" s="85"/>
      <c r="Q67" s="84"/>
      <c r="R67" s="83"/>
      <c r="W67" s="91"/>
      <c r="X67" s="91"/>
      <c r="Y67" s="91"/>
      <c r="Z67" s="91"/>
      <c r="AA67" s="41">
        <f t="shared" ref="AA67:AA84" si="7">SUM(S67:Z67)</f>
        <v>0</v>
      </c>
    </row>
    <row r="68" spans="1:27" x14ac:dyDescent="0.2">
      <c r="A68" s="86"/>
      <c r="B68" s="86"/>
      <c r="C68" s="84"/>
      <c r="D68" s="83"/>
      <c r="I68" s="91"/>
      <c r="J68" s="91"/>
      <c r="K68" s="92"/>
      <c r="L68" s="91"/>
      <c r="M68" s="63">
        <f t="shared" ref="M68:M118" si="8">SUM(E68:L68)</f>
        <v>0</v>
      </c>
      <c r="N68" s="42">
        <v>66</v>
      </c>
      <c r="O68" s="22"/>
      <c r="P68" s="22"/>
      <c r="Q68" s="23"/>
      <c r="R68" s="20"/>
      <c r="S68" s="59"/>
      <c r="T68" s="52"/>
      <c r="U68" s="52"/>
      <c r="W68" s="92"/>
      <c r="X68" s="91"/>
      <c r="Y68" s="91"/>
      <c r="Z68" s="92"/>
      <c r="AA68" s="41">
        <f t="shared" si="7"/>
        <v>0</v>
      </c>
    </row>
    <row r="69" spans="1:27" x14ac:dyDescent="0.2">
      <c r="A69" s="86"/>
      <c r="B69" s="86"/>
      <c r="C69" s="84"/>
      <c r="D69" s="83"/>
      <c r="I69" s="91"/>
      <c r="J69" s="91"/>
      <c r="K69" s="91"/>
      <c r="L69" s="91"/>
      <c r="M69" s="63">
        <f t="shared" si="8"/>
        <v>0</v>
      </c>
      <c r="N69" s="42">
        <v>67</v>
      </c>
      <c r="O69" s="22"/>
      <c r="P69" s="22"/>
      <c r="Q69" s="23"/>
      <c r="R69" s="20"/>
      <c r="S69" s="59"/>
      <c r="T69" s="64"/>
      <c r="U69" s="52"/>
      <c r="V69" s="52"/>
      <c r="W69" s="93"/>
      <c r="X69" s="93"/>
      <c r="Y69" s="93"/>
      <c r="Z69" s="91"/>
      <c r="AA69" s="41">
        <f t="shared" si="7"/>
        <v>0</v>
      </c>
    </row>
    <row r="70" spans="1:27" x14ac:dyDescent="0.2">
      <c r="A70" s="146"/>
      <c r="B70" s="137"/>
      <c r="C70" s="136"/>
      <c r="D70" s="135"/>
      <c r="H70" s="52"/>
      <c r="I70" s="91"/>
      <c r="J70" s="91"/>
      <c r="K70" s="91"/>
      <c r="L70" s="91"/>
      <c r="M70" s="63">
        <f t="shared" si="8"/>
        <v>0</v>
      </c>
      <c r="N70" s="42">
        <v>68</v>
      </c>
      <c r="O70" s="22"/>
      <c r="P70" s="22"/>
      <c r="Q70" s="23"/>
      <c r="R70" s="20"/>
      <c r="S70" s="59"/>
      <c r="T70" s="65"/>
      <c r="U70" s="52"/>
      <c r="V70" s="66"/>
      <c r="W70" s="91"/>
      <c r="X70" s="91"/>
      <c r="Y70" s="93"/>
      <c r="Z70" s="91"/>
      <c r="AA70" s="41">
        <f t="shared" si="7"/>
        <v>0</v>
      </c>
    </row>
    <row r="71" spans="1:27" x14ac:dyDescent="0.2">
      <c r="A71" s="26"/>
      <c r="B71" s="26"/>
      <c r="C71" s="23"/>
      <c r="D71" s="20"/>
      <c r="E71" s="59"/>
      <c r="F71" s="52"/>
      <c r="G71" s="52"/>
      <c r="I71" s="92"/>
      <c r="J71" s="91"/>
      <c r="K71" s="91"/>
      <c r="L71" s="92"/>
      <c r="M71" s="63">
        <f>SUM(E71:L71)</f>
        <v>0</v>
      </c>
      <c r="N71" s="42">
        <v>69</v>
      </c>
      <c r="O71" s="85"/>
      <c r="P71" s="85"/>
      <c r="Q71" s="84"/>
      <c r="R71" s="83"/>
      <c r="S71" s="59"/>
      <c r="T71" s="52"/>
      <c r="U71" s="52"/>
      <c r="V71" s="52"/>
      <c r="W71" s="91"/>
      <c r="X71" s="91"/>
      <c r="Y71" s="91"/>
      <c r="Z71" s="91"/>
      <c r="AA71" s="41">
        <f t="shared" si="7"/>
        <v>0</v>
      </c>
    </row>
    <row r="72" spans="1:27" x14ac:dyDescent="0.2">
      <c r="A72" s="146"/>
      <c r="B72" s="137"/>
      <c r="C72" s="136"/>
      <c r="D72" s="135"/>
      <c r="H72" s="52"/>
      <c r="I72" s="91"/>
      <c r="J72" s="91"/>
      <c r="K72" s="91"/>
      <c r="L72" s="91"/>
      <c r="M72" s="63">
        <f t="shared" si="8"/>
        <v>0</v>
      </c>
      <c r="N72" s="42">
        <v>70</v>
      </c>
      <c r="O72" s="22"/>
      <c r="P72" s="22"/>
      <c r="Q72" s="23"/>
      <c r="R72" s="20"/>
      <c r="S72" s="59"/>
      <c r="T72" s="52"/>
      <c r="U72" s="52"/>
      <c r="V72" s="66"/>
      <c r="W72" s="91"/>
      <c r="X72" s="91"/>
      <c r="Y72" s="93"/>
      <c r="Z72" s="92"/>
      <c r="AA72" s="41">
        <f t="shared" si="7"/>
        <v>0</v>
      </c>
    </row>
    <row r="73" spans="1:27" x14ac:dyDescent="0.2">
      <c r="A73" s="86"/>
      <c r="B73" s="86"/>
      <c r="C73" s="84"/>
      <c r="D73" s="83"/>
      <c r="E73" s="59"/>
      <c r="H73" s="52"/>
      <c r="I73" s="91"/>
      <c r="J73" s="91"/>
      <c r="K73" s="91"/>
      <c r="L73" s="91"/>
      <c r="M73" s="63">
        <f t="shared" si="8"/>
        <v>0</v>
      </c>
      <c r="N73" s="42">
        <v>71</v>
      </c>
      <c r="O73" s="132"/>
      <c r="P73" s="22"/>
      <c r="Q73" s="23"/>
      <c r="R73" s="20"/>
      <c r="S73" s="59"/>
      <c r="T73" s="52"/>
      <c r="U73" s="52"/>
      <c r="V73" s="66"/>
      <c r="W73" s="91"/>
      <c r="X73" s="92"/>
      <c r="Y73" s="93"/>
      <c r="Z73" s="92"/>
      <c r="AA73" s="41">
        <f t="shared" si="7"/>
        <v>0</v>
      </c>
    </row>
    <row r="74" spans="1:27" x14ac:dyDescent="0.2">
      <c r="A74" s="26"/>
      <c r="B74" s="26"/>
      <c r="C74" s="23"/>
      <c r="D74" s="20"/>
      <c r="E74" s="59"/>
      <c r="F74" s="52"/>
      <c r="G74" s="52"/>
      <c r="I74" s="92"/>
      <c r="J74" s="92"/>
      <c r="K74" s="92"/>
      <c r="L74" s="92"/>
      <c r="M74" s="63">
        <f t="shared" si="8"/>
        <v>0</v>
      </c>
      <c r="N74" s="42">
        <v>72</v>
      </c>
      <c r="O74" s="22"/>
      <c r="P74" s="22"/>
      <c r="Q74" s="23"/>
      <c r="R74" s="20"/>
      <c r="S74" s="59"/>
      <c r="U74" s="52"/>
      <c r="V74" s="52"/>
      <c r="W74" s="91"/>
      <c r="X74" s="91"/>
      <c r="Y74" s="93"/>
      <c r="Z74" s="91"/>
      <c r="AA74" s="41">
        <f t="shared" si="7"/>
        <v>0</v>
      </c>
    </row>
    <row r="75" spans="1:27" x14ac:dyDescent="0.2">
      <c r="A75" s="26"/>
      <c r="B75" s="26"/>
      <c r="C75" s="23"/>
      <c r="D75" s="20"/>
      <c r="E75" s="40"/>
      <c r="F75" s="52"/>
      <c r="G75" s="52"/>
      <c r="I75" s="92"/>
      <c r="J75" s="92"/>
      <c r="K75" s="92"/>
      <c r="L75" s="91"/>
      <c r="M75" s="63">
        <f t="shared" si="8"/>
        <v>0</v>
      </c>
      <c r="N75" s="42">
        <v>73</v>
      </c>
      <c r="O75" s="22"/>
      <c r="P75" s="22"/>
      <c r="Q75" s="23"/>
      <c r="R75" s="20"/>
      <c r="S75" s="59"/>
      <c r="T75" s="52"/>
      <c r="U75" s="52"/>
      <c r="V75" s="52"/>
      <c r="W75" s="91"/>
      <c r="X75" s="91"/>
      <c r="Y75" s="91"/>
      <c r="Z75" s="91"/>
      <c r="AA75" s="41">
        <f t="shared" si="7"/>
        <v>0</v>
      </c>
    </row>
    <row r="76" spans="1:27" x14ac:dyDescent="0.2">
      <c r="A76" s="137"/>
      <c r="B76" s="137"/>
      <c r="C76" s="136"/>
      <c r="D76" s="135"/>
      <c r="H76" s="52"/>
      <c r="I76" s="91"/>
      <c r="J76" s="91"/>
      <c r="K76" s="91"/>
      <c r="L76" s="91"/>
      <c r="M76" s="63">
        <f t="shared" si="8"/>
        <v>0</v>
      </c>
      <c r="N76" s="42">
        <v>74</v>
      </c>
      <c r="O76" s="132"/>
      <c r="P76" s="22"/>
      <c r="Q76" s="23"/>
      <c r="R76" s="20"/>
      <c r="S76" s="59"/>
      <c r="T76" s="52"/>
      <c r="U76" s="52"/>
      <c r="W76" s="92"/>
      <c r="X76" s="91"/>
      <c r="Y76" s="93"/>
      <c r="Z76" s="91"/>
      <c r="AA76" s="41">
        <f t="shared" si="7"/>
        <v>0</v>
      </c>
    </row>
    <row r="77" spans="1:27" x14ac:dyDescent="0.2">
      <c r="A77" s="26"/>
      <c r="B77" s="26"/>
      <c r="C77" s="23"/>
      <c r="D77" s="20"/>
      <c r="E77" s="59"/>
      <c r="F77" s="52"/>
      <c r="G77" s="52"/>
      <c r="H77" s="52"/>
      <c r="I77" s="91"/>
      <c r="J77" s="91"/>
      <c r="K77" s="92"/>
      <c r="L77" s="91"/>
      <c r="M77" s="63">
        <f t="shared" si="8"/>
        <v>0</v>
      </c>
      <c r="N77" s="42">
        <v>75</v>
      </c>
      <c r="O77" s="22"/>
      <c r="P77" s="22"/>
      <c r="Q77" s="23"/>
      <c r="R77" s="20"/>
      <c r="S77" s="59"/>
      <c r="T77" s="64"/>
      <c r="U77" s="52"/>
      <c r="V77" s="66"/>
      <c r="W77" s="93"/>
      <c r="X77" s="91"/>
      <c r="Y77" s="91"/>
      <c r="Z77" s="91"/>
      <c r="AA77" s="41">
        <f t="shared" si="7"/>
        <v>0</v>
      </c>
    </row>
    <row r="78" spans="1:27" x14ac:dyDescent="0.2">
      <c r="A78" s="26"/>
      <c r="B78" s="26"/>
      <c r="C78" s="23"/>
      <c r="D78" s="20"/>
      <c r="E78" s="59"/>
      <c r="F78" s="52"/>
      <c r="G78" s="52"/>
      <c r="I78" s="91"/>
      <c r="J78" s="91"/>
      <c r="K78" s="91"/>
      <c r="L78" s="91"/>
      <c r="M78" s="63">
        <f t="shared" si="8"/>
        <v>0</v>
      </c>
      <c r="N78" s="42">
        <v>76</v>
      </c>
      <c r="O78" s="85"/>
      <c r="P78" s="85"/>
      <c r="Q78" s="84"/>
      <c r="R78" s="83"/>
      <c r="W78" s="91"/>
      <c r="X78" s="91"/>
      <c r="Y78" s="91"/>
      <c r="Z78" s="91"/>
      <c r="AA78" s="41">
        <f t="shared" si="7"/>
        <v>0</v>
      </c>
    </row>
    <row r="79" spans="1:27" x14ac:dyDescent="0.2">
      <c r="A79" s="86"/>
      <c r="B79" s="86"/>
      <c r="C79" s="84"/>
      <c r="D79" s="83"/>
      <c r="E79" s="59"/>
      <c r="F79" s="52"/>
      <c r="G79" s="52"/>
      <c r="I79" s="91"/>
      <c r="J79" s="91"/>
      <c r="K79" s="91"/>
      <c r="L79" s="91"/>
      <c r="M79" s="63">
        <f t="shared" si="8"/>
        <v>0</v>
      </c>
      <c r="N79" s="42">
        <v>77</v>
      </c>
      <c r="O79" s="22"/>
      <c r="P79" s="22"/>
      <c r="Q79" s="23"/>
      <c r="R79" s="20"/>
      <c r="S79" s="59"/>
      <c r="T79" s="64"/>
      <c r="U79" s="52"/>
      <c r="V79" s="66"/>
      <c r="W79" s="91"/>
      <c r="X79" s="92"/>
      <c r="Y79" s="93"/>
      <c r="Z79" s="92"/>
      <c r="AA79" s="41">
        <f t="shared" si="7"/>
        <v>0</v>
      </c>
    </row>
    <row r="80" spans="1:27" x14ac:dyDescent="0.2">
      <c r="A80" s="86"/>
      <c r="B80" s="86"/>
      <c r="C80" s="84"/>
      <c r="D80" s="83"/>
      <c r="E80" s="59"/>
      <c r="F80" s="52"/>
      <c r="G80" s="52"/>
      <c r="H80" s="52"/>
      <c r="I80" s="91"/>
      <c r="J80" s="91"/>
      <c r="K80" s="91"/>
      <c r="L80" s="91"/>
      <c r="M80" s="63">
        <f t="shared" si="8"/>
        <v>0</v>
      </c>
      <c r="N80" s="42">
        <v>78</v>
      </c>
      <c r="O80" s="85"/>
      <c r="P80" s="85"/>
      <c r="Q80" s="84"/>
      <c r="R80" s="83"/>
      <c r="S80" s="59"/>
      <c r="U80" s="52"/>
      <c r="V80" s="52"/>
      <c r="W80" s="91"/>
      <c r="X80" s="91"/>
      <c r="Y80" s="93"/>
      <c r="Z80" s="91"/>
      <c r="AA80" s="41">
        <f t="shared" si="7"/>
        <v>0</v>
      </c>
    </row>
    <row r="81" spans="1:27" x14ac:dyDescent="0.2">
      <c r="A81" s="26"/>
      <c r="B81" s="26"/>
      <c r="C81" s="23"/>
      <c r="D81" s="20"/>
      <c r="E81" s="59"/>
      <c r="F81" s="52"/>
      <c r="G81" s="52"/>
      <c r="I81" s="91"/>
      <c r="J81" s="92"/>
      <c r="K81" s="92"/>
      <c r="L81" s="91"/>
      <c r="M81" s="63">
        <f t="shared" si="8"/>
        <v>0</v>
      </c>
      <c r="N81" s="42">
        <v>79</v>
      </c>
      <c r="O81" s="22"/>
      <c r="P81" s="22"/>
      <c r="Q81" s="23"/>
      <c r="R81" s="20"/>
      <c r="S81" s="59"/>
      <c r="T81" s="52"/>
      <c r="U81" s="52"/>
      <c r="V81" s="52"/>
      <c r="W81" s="93"/>
      <c r="X81" s="93"/>
      <c r="Y81" s="93"/>
      <c r="Z81" s="92"/>
      <c r="AA81" s="41">
        <f t="shared" si="7"/>
        <v>0</v>
      </c>
    </row>
    <row r="82" spans="1:27" x14ac:dyDescent="0.2">
      <c r="A82" s="86"/>
      <c r="B82" s="86"/>
      <c r="C82" s="84"/>
      <c r="D82" s="54"/>
      <c r="F82" s="52"/>
      <c r="G82" s="52"/>
      <c r="H82" s="52"/>
      <c r="I82" s="91"/>
      <c r="J82" s="91"/>
      <c r="K82" s="91"/>
      <c r="L82" s="91"/>
      <c r="M82" s="63">
        <f t="shared" si="8"/>
        <v>0</v>
      </c>
      <c r="N82" s="42">
        <v>80</v>
      </c>
      <c r="O82" s="22"/>
      <c r="P82" s="22"/>
      <c r="Q82" s="23"/>
      <c r="R82" s="20"/>
      <c r="S82" s="59"/>
      <c r="T82" s="52"/>
      <c r="U82" s="52"/>
      <c r="V82" s="52"/>
      <c r="W82" s="91"/>
      <c r="X82" s="91"/>
      <c r="Y82" s="93"/>
      <c r="Z82" s="92"/>
      <c r="AA82" s="41">
        <f t="shared" si="7"/>
        <v>0</v>
      </c>
    </row>
    <row r="83" spans="1:27" x14ac:dyDescent="0.2">
      <c r="A83" s="26"/>
      <c r="B83" s="26"/>
      <c r="C83" s="23"/>
      <c r="D83" s="20"/>
      <c r="E83" s="59"/>
      <c r="F83" s="52"/>
      <c r="G83" s="52"/>
      <c r="I83" s="91"/>
      <c r="J83" s="91"/>
      <c r="K83" s="91"/>
      <c r="L83" s="91"/>
      <c r="M83" s="63">
        <f t="shared" si="8"/>
        <v>0</v>
      </c>
      <c r="N83" s="42">
        <v>81</v>
      </c>
      <c r="O83" s="22"/>
      <c r="P83" s="22"/>
      <c r="Q83" s="23"/>
      <c r="R83" s="20"/>
      <c r="S83" s="40"/>
      <c r="V83" s="52"/>
      <c r="W83" s="91"/>
      <c r="X83" s="91"/>
      <c r="Y83" s="93"/>
      <c r="Z83" s="91"/>
      <c r="AA83" s="41">
        <f t="shared" si="7"/>
        <v>0</v>
      </c>
    </row>
    <row r="84" spans="1:27" x14ac:dyDescent="0.2">
      <c r="A84" s="86"/>
      <c r="B84" s="86"/>
      <c r="C84" s="84"/>
      <c r="D84" s="83"/>
      <c r="I84" s="91"/>
      <c r="J84" s="91"/>
      <c r="K84" s="91"/>
      <c r="L84" s="91"/>
      <c r="M84" s="63">
        <f t="shared" si="8"/>
        <v>0</v>
      </c>
      <c r="N84" s="42">
        <v>82</v>
      </c>
      <c r="O84" s="22"/>
      <c r="P84" s="22"/>
      <c r="Q84" s="23"/>
      <c r="R84" s="20"/>
      <c r="S84" s="59"/>
      <c r="T84" s="64"/>
      <c r="U84" s="52"/>
      <c r="V84" s="52"/>
      <c r="W84" s="93"/>
      <c r="X84" s="91"/>
      <c r="Y84" s="91"/>
      <c r="Z84" s="92"/>
      <c r="AA84" s="41">
        <f t="shared" si="7"/>
        <v>0</v>
      </c>
    </row>
    <row r="85" spans="1:27" x14ac:dyDescent="0.2">
      <c r="A85" s="86"/>
      <c r="B85" s="86"/>
      <c r="C85" s="84"/>
      <c r="D85" s="83"/>
      <c r="I85" s="91"/>
      <c r="J85" s="91"/>
      <c r="K85" s="92"/>
      <c r="L85" s="91"/>
      <c r="M85" s="63">
        <f t="shared" si="8"/>
        <v>0</v>
      </c>
      <c r="N85" s="42">
        <v>83</v>
      </c>
      <c r="O85" s="22"/>
      <c r="P85" s="22"/>
      <c r="Q85" s="23"/>
      <c r="R85" s="20"/>
      <c r="S85" s="59"/>
      <c r="U85" s="52"/>
      <c r="W85" s="91"/>
      <c r="X85" s="92"/>
      <c r="Y85" s="92"/>
      <c r="Z85" s="92"/>
      <c r="AA85" s="41">
        <f t="shared" ref="AA85:AA108" si="9">SUM(S85:Z85)</f>
        <v>0</v>
      </c>
    </row>
    <row r="86" spans="1:27" x14ac:dyDescent="0.2">
      <c r="A86" s="86"/>
      <c r="B86" s="86"/>
      <c r="C86" s="84"/>
      <c r="D86" s="83"/>
      <c r="I86" s="91"/>
      <c r="J86" s="91"/>
      <c r="K86" s="92"/>
      <c r="L86" s="91"/>
      <c r="M86" s="63">
        <f t="shared" si="8"/>
        <v>0</v>
      </c>
      <c r="N86" s="42">
        <v>84</v>
      </c>
      <c r="O86" s="85"/>
      <c r="P86" s="85"/>
      <c r="Q86" s="84"/>
      <c r="R86" s="83"/>
      <c r="W86" s="91"/>
      <c r="X86" s="91"/>
      <c r="Y86" s="91"/>
      <c r="Z86" s="91"/>
      <c r="AA86" s="41">
        <f t="shared" si="9"/>
        <v>0</v>
      </c>
    </row>
    <row r="87" spans="1:27" x14ac:dyDescent="0.2">
      <c r="A87" s="86"/>
      <c r="B87" s="86"/>
      <c r="C87" s="84"/>
      <c r="D87" s="83"/>
      <c r="I87" s="91"/>
      <c r="J87" s="91"/>
      <c r="K87" s="92"/>
      <c r="L87" s="91"/>
      <c r="M87" s="63">
        <f t="shared" si="8"/>
        <v>0</v>
      </c>
      <c r="N87" s="42">
        <v>85</v>
      </c>
      <c r="O87" s="85"/>
      <c r="P87" s="85"/>
      <c r="Q87" s="84"/>
      <c r="R87" s="83"/>
      <c r="S87" s="59"/>
      <c r="T87" s="52"/>
      <c r="U87" s="52"/>
      <c r="V87" s="66"/>
      <c r="W87" s="91"/>
      <c r="X87" s="91"/>
      <c r="Y87" s="91"/>
      <c r="Z87" s="91"/>
      <c r="AA87" s="41">
        <f t="shared" si="9"/>
        <v>0</v>
      </c>
    </row>
    <row r="88" spans="1:27" x14ac:dyDescent="0.2">
      <c r="A88" s="26"/>
      <c r="B88" s="26"/>
      <c r="C88" s="23"/>
      <c r="D88" s="20"/>
      <c r="E88" s="40"/>
      <c r="I88" s="92"/>
      <c r="J88" s="91"/>
      <c r="K88" s="92"/>
      <c r="L88" s="91"/>
      <c r="M88" s="63">
        <f t="shared" si="8"/>
        <v>0</v>
      </c>
      <c r="N88" s="42">
        <v>86</v>
      </c>
      <c r="AA88" s="41">
        <f t="shared" si="9"/>
        <v>0</v>
      </c>
    </row>
    <row r="89" spans="1:27" x14ac:dyDescent="0.2">
      <c r="A89" s="26"/>
      <c r="B89" s="26"/>
      <c r="C89" s="23"/>
      <c r="D89" s="20"/>
      <c r="E89" s="59"/>
      <c r="G89" s="52"/>
      <c r="H89" s="52"/>
      <c r="I89" s="91"/>
      <c r="J89" s="92"/>
      <c r="K89" s="92"/>
      <c r="L89" s="92"/>
      <c r="M89" s="63">
        <f t="shared" si="8"/>
        <v>0</v>
      </c>
      <c r="N89" s="42">
        <v>87</v>
      </c>
      <c r="AA89" s="41">
        <f t="shared" si="9"/>
        <v>0</v>
      </c>
    </row>
    <row r="90" spans="1:27" x14ac:dyDescent="0.2">
      <c r="A90" s="26"/>
      <c r="B90" s="26"/>
      <c r="C90" s="23"/>
      <c r="D90" s="20"/>
      <c r="E90" s="59"/>
      <c r="F90" s="52"/>
      <c r="G90" s="52"/>
      <c r="H90" s="52"/>
      <c r="I90" s="92"/>
      <c r="J90" s="92"/>
      <c r="K90" s="91"/>
      <c r="L90" s="91"/>
      <c r="M90" s="63">
        <f t="shared" si="8"/>
        <v>0</v>
      </c>
      <c r="N90" s="42">
        <v>88</v>
      </c>
      <c r="AA90" s="41">
        <f t="shared" si="9"/>
        <v>0</v>
      </c>
    </row>
    <row r="91" spans="1:27" x14ac:dyDescent="0.2">
      <c r="A91" s="26"/>
      <c r="B91" s="26"/>
      <c r="C91" s="23"/>
      <c r="D91" s="20"/>
      <c r="E91" s="59"/>
      <c r="F91" s="52"/>
      <c r="G91" s="52"/>
      <c r="I91" s="92"/>
      <c r="J91" s="92"/>
      <c r="K91" s="92"/>
      <c r="L91" s="91"/>
      <c r="M91" s="63">
        <f t="shared" si="8"/>
        <v>0</v>
      </c>
      <c r="N91" s="42">
        <v>89</v>
      </c>
      <c r="AA91" s="41">
        <f t="shared" si="9"/>
        <v>0</v>
      </c>
    </row>
    <row r="92" spans="1:27" x14ac:dyDescent="0.2">
      <c r="A92" s="26"/>
      <c r="B92" s="26"/>
      <c r="C92" s="23"/>
      <c r="D92" s="20"/>
      <c r="E92" s="59"/>
      <c r="F92" s="52"/>
      <c r="G92" s="52"/>
      <c r="H92" s="52"/>
      <c r="I92" s="91"/>
      <c r="J92" s="91"/>
      <c r="K92" s="91"/>
      <c r="L92" s="91"/>
      <c r="M92" s="63">
        <f t="shared" si="8"/>
        <v>0</v>
      </c>
      <c r="N92" s="42">
        <v>90</v>
      </c>
      <c r="AA92" s="41">
        <f t="shared" si="9"/>
        <v>0</v>
      </c>
    </row>
    <row r="93" spans="1:27" x14ac:dyDescent="0.2">
      <c r="A93" s="116"/>
      <c r="B93" s="116"/>
      <c r="C93" s="110"/>
      <c r="D93" s="114"/>
      <c r="E93" s="59"/>
      <c r="F93" s="52"/>
      <c r="G93" s="52"/>
      <c r="H93" s="52"/>
      <c r="I93" s="91"/>
      <c r="J93" s="91"/>
      <c r="K93" s="91"/>
      <c r="L93" s="91"/>
      <c r="M93" s="63">
        <f t="shared" si="8"/>
        <v>0</v>
      </c>
      <c r="N93" s="42">
        <v>91</v>
      </c>
      <c r="AA93" s="41">
        <f t="shared" si="9"/>
        <v>0</v>
      </c>
    </row>
    <row r="94" spans="1:27" x14ac:dyDescent="0.2">
      <c r="A94" s="86"/>
      <c r="B94" s="86"/>
      <c r="C94" s="84"/>
      <c r="D94" s="83"/>
      <c r="I94" s="91"/>
      <c r="J94" s="91"/>
      <c r="K94" s="91"/>
      <c r="L94" s="91"/>
      <c r="M94" s="63">
        <f t="shared" si="8"/>
        <v>0</v>
      </c>
      <c r="N94" s="42">
        <v>92</v>
      </c>
      <c r="AA94" s="41">
        <f t="shared" si="9"/>
        <v>0</v>
      </c>
    </row>
    <row r="95" spans="1:27" x14ac:dyDescent="0.2">
      <c r="A95" s="116"/>
      <c r="B95" s="116"/>
      <c r="C95" s="110"/>
      <c r="D95" s="114"/>
      <c r="E95" s="59"/>
      <c r="F95" s="52"/>
      <c r="G95" s="52"/>
      <c r="I95" s="91"/>
      <c r="J95" s="91"/>
      <c r="K95" s="91"/>
      <c r="L95" s="91"/>
      <c r="M95" s="63">
        <f t="shared" si="8"/>
        <v>0</v>
      </c>
      <c r="N95" s="42">
        <v>93</v>
      </c>
      <c r="AA95" s="41">
        <f t="shared" si="9"/>
        <v>0</v>
      </c>
    </row>
    <row r="96" spans="1:27" x14ac:dyDescent="0.2">
      <c r="A96" s="86"/>
      <c r="B96" s="86"/>
      <c r="C96" s="84"/>
      <c r="D96" s="83"/>
      <c r="E96" s="59"/>
      <c r="F96" s="52"/>
      <c r="G96" s="52"/>
      <c r="H96" s="52"/>
      <c r="I96" s="91"/>
      <c r="J96" s="91"/>
      <c r="K96" s="91"/>
      <c r="L96" s="91"/>
      <c r="M96" s="63">
        <f t="shared" si="8"/>
        <v>0</v>
      </c>
      <c r="N96" s="42">
        <v>94</v>
      </c>
      <c r="AA96" s="41">
        <f t="shared" si="9"/>
        <v>0</v>
      </c>
    </row>
    <row r="97" spans="1:27" x14ac:dyDescent="0.2">
      <c r="A97" s="26"/>
      <c r="B97" s="26"/>
      <c r="C97" s="23"/>
      <c r="D97" s="83"/>
      <c r="E97" s="59"/>
      <c r="F97" s="52"/>
      <c r="G97" s="52"/>
      <c r="I97" s="91"/>
      <c r="J97" s="91"/>
      <c r="K97" s="91"/>
      <c r="L97" s="91"/>
      <c r="M97" s="63">
        <f t="shared" si="8"/>
        <v>0</v>
      </c>
      <c r="N97" s="42">
        <v>95</v>
      </c>
      <c r="AA97" s="41">
        <f t="shared" si="9"/>
        <v>0</v>
      </c>
    </row>
    <row r="98" spans="1:27" x14ac:dyDescent="0.2">
      <c r="A98" s="26"/>
      <c r="B98" s="26"/>
      <c r="C98" s="23"/>
      <c r="D98" s="20"/>
      <c r="E98" s="59"/>
      <c r="G98" s="52"/>
      <c r="I98" s="91"/>
      <c r="J98" s="92"/>
      <c r="K98" s="92"/>
      <c r="L98" s="91"/>
      <c r="M98" s="63">
        <f t="shared" si="8"/>
        <v>0</v>
      </c>
      <c r="N98" s="42">
        <v>96</v>
      </c>
      <c r="AA98" s="41">
        <f t="shared" si="9"/>
        <v>0</v>
      </c>
    </row>
    <row r="99" spans="1:27" x14ac:dyDescent="0.2">
      <c r="A99" s="26"/>
      <c r="B99" s="26"/>
      <c r="C99" s="23"/>
      <c r="D99" s="20"/>
      <c r="E99" s="59"/>
      <c r="F99" s="52"/>
      <c r="G99" s="52"/>
      <c r="I99" s="91"/>
      <c r="J99" s="92"/>
      <c r="K99" s="91"/>
      <c r="L99" s="91"/>
      <c r="M99" s="63">
        <f t="shared" si="8"/>
        <v>0</v>
      </c>
      <c r="N99" s="42">
        <v>97</v>
      </c>
      <c r="AA99" s="41">
        <f t="shared" si="9"/>
        <v>0</v>
      </c>
    </row>
    <row r="100" spans="1:27" x14ac:dyDescent="0.2">
      <c r="A100" s="86"/>
      <c r="B100" s="86"/>
      <c r="C100" s="84"/>
      <c r="D100" s="83"/>
      <c r="I100" s="91"/>
      <c r="J100" s="91"/>
      <c r="K100" s="92"/>
      <c r="L100" s="91"/>
      <c r="M100" s="63">
        <f t="shared" si="8"/>
        <v>0</v>
      </c>
      <c r="N100" s="42">
        <v>98</v>
      </c>
      <c r="AA100" s="41">
        <f t="shared" si="9"/>
        <v>0</v>
      </c>
    </row>
    <row r="101" spans="1:27" x14ac:dyDescent="0.2">
      <c r="A101" s="86"/>
      <c r="B101" s="86"/>
      <c r="C101" s="110"/>
      <c r="D101" s="83"/>
      <c r="E101" s="59"/>
      <c r="F101" s="52"/>
      <c r="G101" s="52"/>
      <c r="H101" s="52"/>
      <c r="I101" s="91"/>
      <c r="J101" s="91"/>
      <c r="K101" s="91"/>
      <c r="L101" s="91"/>
      <c r="M101" s="63">
        <f t="shared" si="8"/>
        <v>0</v>
      </c>
      <c r="N101" s="42">
        <v>99</v>
      </c>
      <c r="AA101" s="41">
        <f t="shared" si="9"/>
        <v>0</v>
      </c>
    </row>
    <row r="102" spans="1:27" x14ac:dyDescent="0.2">
      <c r="A102" s="26"/>
      <c r="B102" s="26"/>
      <c r="C102" s="23"/>
      <c r="D102" s="20"/>
      <c r="E102" s="40"/>
      <c r="H102" s="52"/>
      <c r="I102" s="91"/>
      <c r="J102" s="91"/>
      <c r="K102" s="91"/>
      <c r="L102" s="91"/>
      <c r="M102" s="63">
        <f t="shared" si="8"/>
        <v>0</v>
      </c>
      <c r="N102" s="42">
        <v>100</v>
      </c>
      <c r="AA102" s="41">
        <f t="shared" si="9"/>
        <v>0</v>
      </c>
    </row>
    <row r="103" spans="1:27" x14ac:dyDescent="0.2">
      <c r="A103" s="26"/>
      <c r="B103" s="26"/>
      <c r="C103" s="23"/>
      <c r="D103" s="20"/>
      <c r="E103" s="59"/>
      <c r="F103" s="52"/>
      <c r="G103" s="52"/>
      <c r="H103" s="52"/>
      <c r="I103" s="92"/>
      <c r="J103" s="91"/>
      <c r="K103" s="91"/>
      <c r="L103" s="91"/>
      <c r="M103" s="63">
        <f t="shared" si="8"/>
        <v>0</v>
      </c>
      <c r="N103" s="42">
        <v>101</v>
      </c>
      <c r="AA103" s="41">
        <f t="shared" si="9"/>
        <v>0</v>
      </c>
    </row>
    <row r="104" spans="1:27" x14ac:dyDescent="0.2">
      <c r="A104" s="26"/>
      <c r="B104" s="26"/>
      <c r="C104" s="23"/>
      <c r="D104" s="20"/>
      <c r="E104" s="59"/>
      <c r="G104" s="52"/>
      <c r="H104" s="52"/>
      <c r="I104" s="91"/>
      <c r="J104" s="91"/>
      <c r="K104" s="91"/>
      <c r="L104" s="91"/>
      <c r="M104" s="63">
        <f t="shared" si="8"/>
        <v>0</v>
      </c>
      <c r="N104" s="42">
        <v>102</v>
      </c>
      <c r="AA104" s="41">
        <f t="shared" si="9"/>
        <v>0</v>
      </c>
    </row>
    <row r="105" spans="1:27" x14ac:dyDescent="0.2">
      <c r="A105" s="86"/>
      <c r="B105" s="86"/>
      <c r="C105" s="84"/>
      <c r="D105" s="83"/>
      <c r="I105" s="91"/>
      <c r="J105" s="91"/>
      <c r="K105" s="92"/>
      <c r="L105" s="91"/>
      <c r="M105" s="63">
        <f t="shared" si="8"/>
        <v>0</v>
      </c>
      <c r="N105" s="42">
        <v>103</v>
      </c>
      <c r="AA105" s="41">
        <f t="shared" si="9"/>
        <v>0</v>
      </c>
    </row>
    <row r="106" spans="1:27" x14ac:dyDescent="0.2">
      <c r="A106" s="26"/>
      <c r="B106" s="26"/>
      <c r="C106" s="23"/>
      <c r="D106" s="20"/>
      <c r="E106" s="59"/>
      <c r="F106" s="52"/>
      <c r="G106" s="52"/>
      <c r="I106" s="91"/>
      <c r="J106" s="91"/>
      <c r="K106" s="92"/>
      <c r="L106" s="91"/>
      <c r="M106" s="63">
        <f t="shared" si="8"/>
        <v>0</v>
      </c>
      <c r="N106" s="42">
        <v>104</v>
      </c>
      <c r="AA106" s="41">
        <f t="shared" si="9"/>
        <v>0</v>
      </c>
    </row>
    <row r="107" spans="1:27" x14ac:dyDescent="0.2">
      <c r="A107" s="26"/>
      <c r="B107" s="26"/>
      <c r="C107" s="23"/>
      <c r="D107" s="20"/>
      <c r="E107" s="59"/>
      <c r="F107" s="52"/>
      <c r="G107" s="52"/>
      <c r="I107" s="92"/>
      <c r="J107" s="91"/>
      <c r="K107" s="92"/>
      <c r="L107" s="92"/>
      <c r="M107" s="63">
        <f t="shared" si="8"/>
        <v>0</v>
      </c>
      <c r="N107" s="42">
        <v>105</v>
      </c>
      <c r="AA107" s="41">
        <f t="shared" si="9"/>
        <v>0</v>
      </c>
    </row>
    <row r="108" spans="1:27" x14ac:dyDescent="0.2">
      <c r="A108" s="86"/>
      <c r="B108" s="86"/>
      <c r="C108" s="110"/>
      <c r="D108" s="83"/>
      <c r="E108" s="59"/>
      <c r="F108" s="52"/>
      <c r="G108" s="52"/>
      <c r="H108" s="52"/>
      <c r="I108" s="91"/>
      <c r="J108" s="91"/>
      <c r="K108" s="91"/>
      <c r="L108" s="91"/>
      <c r="M108" s="63">
        <f t="shared" si="8"/>
        <v>0</v>
      </c>
      <c r="N108" s="42">
        <v>106</v>
      </c>
      <c r="AA108" s="41">
        <f t="shared" si="9"/>
        <v>0</v>
      </c>
    </row>
    <row r="109" spans="1:27" x14ac:dyDescent="0.2">
      <c r="A109" s="26"/>
      <c r="B109" s="26"/>
      <c r="C109" s="23"/>
      <c r="D109" s="20"/>
      <c r="E109" s="59"/>
      <c r="F109" s="52"/>
      <c r="G109" s="52"/>
      <c r="H109" s="52"/>
      <c r="I109" s="91"/>
      <c r="J109" s="91"/>
      <c r="K109" s="92"/>
      <c r="L109" s="92"/>
      <c r="M109" s="63">
        <f t="shared" si="8"/>
        <v>0</v>
      </c>
      <c r="N109" s="42">
        <v>107</v>
      </c>
    </row>
    <row r="110" spans="1:27" x14ac:dyDescent="0.2">
      <c r="A110" s="26"/>
      <c r="B110" s="26"/>
      <c r="C110" s="23"/>
      <c r="D110" s="20"/>
      <c r="E110" s="59"/>
      <c r="F110" s="52"/>
      <c r="G110" s="52"/>
      <c r="H110" s="52"/>
      <c r="I110" s="91"/>
      <c r="J110" s="91"/>
      <c r="K110" s="91"/>
      <c r="L110" s="91"/>
      <c r="M110" s="63">
        <f t="shared" si="8"/>
        <v>0</v>
      </c>
      <c r="N110" s="42">
        <v>108</v>
      </c>
    </row>
    <row r="111" spans="1:27" x14ac:dyDescent="0.2">
      <c r="A111" s="86"/>
      <c r="B111" s="86"/>
      <c r="C111" s="84"/>
      <c r="D111" s="83"/>
      <c r="I111" s="91"/>
      <c r="J111" s="91"/>
      <c r="K111" s="91"/>
      <c r="L111" s="91"/>
      <c r="M111" s="63">
        <f t="shared" si="8"/>
        <v>0</v>
      </c>
      <c r="N111" s="42">
        <v>109</v>
      </c>
    </row>
    <row r="112" spans="1:27" x14ac:dyDescent="0.2">
      <c r="A112" s="86"/>
      <c r="B112" s="86"/>
      <c r="C112" s="84"/>
      <c r="D112" s="83"/>
      <c r="I112" s="91"/>
      <c r="J112" s="91"/>
      <c r="K112" s="91"/>
      <c r="L112" s="91"/>
      <c r="M112" s="63">
        <f t="shared" si="8"/>
        <v>0</v>
      </c>
      <c r="N112" s="42">
        <v>110</v>
      </c>
    </row>
    <row r="113" spans="1:14" x14ac:dyDescent="0.2">
      <c r="A113" s="86"/>
      <c r="B113" s="86"/>
      <c r="C113" s="84"/>
      <c r="D113" s="83"/>
      <c r="I113" s="91"/>
      <c r="J113" s="91"/>
      <c r="K113" s="91"/>
      <c r="L113" s="91"/>
      <c r="M113" s="63">
        <f t="shared" si="8"/>
        <v>0</v>
      </c>
      <c r="N113" s="42">
        <v>111</v>
      </c>
    </row>
    <row r="114" spans="1:14" x14ac:dyDescent="0.2">
      <c r="A114" s="26"/>
      <c r="B114" s="26"/>
      <c r="C114" s="23"/>
      <c r="D114" s="20"/>
      <c r="E114" s="59"/>
      <c r="G114" s="52"/>
      <c r="I114" s="92"/>
      <c r="J114" s="92"/>
      <c r="K114" s="92"/>
      <c r="L114" s="91"/>
      <c r="M114" s="63">
        <f t="shared" si="8"/>
        <v>0</v>
      </c>
      <c r="N114" s="42">
        <v>112</v>
      </c>
    </row>
    <row r="115" spans="1:14" x14ac:dyDescent="0.2">
      <c r="A115" s="26"/>
      <c r="B115" s="26"/>
      <c r="C115" s="23"/>
      <c r="D115" s="20"/>
      <c r="E115" s="59"/>
      <c r="G115" s="52"/>
      <c r="I115" s="91"/>
      <c r="J115" s="91"/>
      <c r="K115" s="91"/>
      <c r="L115" s="92"/>
      <c r="M115" s="63">
        <f t="shared" si="8"/>
        <v>0</v>
      </c>
      <c r="N115" s="42">
        <v>113</v>
      </c>
    </row>
    <row r="116" spans="1:14" x14ac:dyDescent="0.2">
      <c r="A116" s="26"/>
      <c r="B116" s="26"/>
      <c r="C116" s="23"/>
      <c r="D116" s="20"/>
      <c r="E116" s="40"/>
      <c r="G116" s="52"/>
      <c r="H116" s="52"/>
      <c r="I116" s="92"/>
      <c r="J116" s="92"/>
      <c r="K116" s="92"/>
      <c r="L116" s="91"/>
      <c r="M116" s="63">
        <f t="shared" si="8"/>
        <v>0</v>
      </c>
      <c r="N116" s="42">
        <v>114</v>
      </c>
    </row>
    <row r="117" spans="1:14" x14ac:dyDescent="0.2">
      <c r="A117" s="26"/>
      <c r="B117" s="26"/>
      <c r="C117" s="23"/>
      <c r="D117" s="20"/>
      <c r="E117" s="59"/>
      <c r="F117" s="52"/>
      <c r="G117" s="52"/>
      <c r="H117" s="52"/>
      <c r="I117" s="92"/>
      <c r="J117" s="91"/>
      <c r="K117" s="92"/>
      <c r="L117" s="91"/>
      <c r="M117" s="63">
        <f t="shared" si="8"/>
        <v>0</v>
      </c>
      <c r="N117" s="42">
        <v>115</v>
      </c>
    </row>
    <row r="118" spans="1:14" x14ac:dyDescent="0.2">
      <c r="A118" s="86"/>
      <c r="B118" s="86"/>
      <c r="C118" s="84"/>
      <c r="D118" s="83"/>
      <c r="I118" s="91"/>
      <c r="J118" s="91"/>
      <c r="K118" s="92"/>
      <c r="L118" s="91"/>
      <c r="M118" s="63">
        <f t="shared" si="8"/>
        <v>0</v>
      </c>
      <c r="N118" s="42">
        <v>116</v>
      </c>
    </row>
    <row r="119" spans="1:14" x14ac:dyDescent="0.2">
      <c r="A119" s="26"/>
      <c r="B119" s="26"/>
      <c r="C119" s="23"/>
      <c r="D119" s="20"/>
      <c r="E119" s="59"/>
      <c r="F119" s="52"/>
      <c r="G119" s="52"/>
      <c r="H119" s="52"/>
      <c r="I119" s="91"/>
      <c r="J119" s="91"/>
      <c r="K119" s="91"/>
      <c r="L119" s="91"/>
      <c r="M119" s="63">
        <f t="shared" ref="M119:M123" si="10">SUM(E119:L119)</f>
        <v>0</v>
      </c>
      <c r="N119" s="42">
        <v>117</v>
      </c>
    </row>
    <row r="120" spans="1:14" x14ac:dyDescent="0.2">
      <c r="A120" s="26"/>
      <c r="B120" s="26"/>
      <c r="C120" s="23"/>
      <c r="D120" s="20"/>
      <c r="E120" s="59"/>
      <c r="G120" s="52"/>
      <c r="I120" s="91"/>
      <c r="J120" s="91"/>
      <c r="K120" s="92"/>
      <c r="L120" s="91"/>
      <c r="M120" s="63">
        <f t="shared" si="10"/>
        <v>0</v>
      </c>
      <c r="N120" s="42">
        <v>118</v>
      </c>
    </row>
    <row r="121" spans="1:14" x14ac:dyDescent="0.2">
      <c r="A121" s="86"/>
      <c r="B121" s="86"/>
      <c r="C121" s="84"/>
      <c r="D121" s="83"/>
      <c r="F121" s="52"/>
      <c r="I121" s="91"/>
      <c r="J121" s="91"/>
      <c r="K121" s="91"/>
      <c r="L121" s="91"/>
      <c r="M121" s="63">
        <f t="shared" si="10"/>
        <v>0</v>
      </c>
      <c r="N121" s="42">
        <v>119</v>
      </c>
    </row>
    <row r="122" spans="1:14" x14ac:dyDescent="0.2">
      <c r="A122" s="26"/>
      <c r="B122" s="26"/>
      <c r="C122" s="23"/>
      <c r="D122" s="20"/>
      <c r="E122" s="59"/>
      <c r="F122" s="52"/>
      <c r="G122" s="52"/>
      <c r="I122" s="91"/>
      <c r="J122" s="91"/>
      <c r="K122" s="92"/>
      <c r="L122" s="91"/>
      <c r="M122" s="63">
        <f t="shared" si="10"/>
        <v>0</v>
      </c>
      <c r="N122" s="42">
        <v>120</v>
      </c>
    </row>
    <row r="123" spans="1:14" x14ac:dyDescent="0.2">
      <c r="A123" s="86"/>
      <c r="B123" s="86"/>
      <c r="C123" s="84"/>
      <c r="D123" s="83"/>
      <c r="I123" s="91"/>
      <c r="J123" s="91"/>
      <c r="K123" s="91"/>
      <c r="L123" s="91"/>
      <c r="M123" s="63">
        <f t="shared" si="10"/>
        <v>0</v>
      </c>
      <c r="N123" s="42">
        <v>121</v>
      </c>
    </row>
  </sheetData>
  <sortState xmlns:xlrd2="http://schemas.microsoft.com/office/spreadsheetml/2017/richdata2" ref="O3:U35">
    <sortCondition ref="R3:R35"/>
  </sortState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X22"/>
  <sheetViews>
    <sheetView tabSelected="1" zoomScale="115" zoomScaleNormal="115" workbookViewId="0">
      <selection activeCell="U7" sqref="U7"/>
    </sheetView>
  </sheetViews>
  <sheetFormatPr baseColWidth="10" defaultColWidth="11.42578125" defaultRowHeight="12.75" x14ac:dyDescent="0.2"/>
  <cols>
    <col min="1" max="1" width="5.28515625" style="1" bestFit="1" customWidth="1"/>
    <col min="2" max="2" width="9.85546875" style="1" bestFit="1" customWidth="1"/>
    <col min="3" max="3" width="15.7109375" style="1" bestFit="1" customWidth="1"/>
    <col min="4" max="4" width="12.42578125" style="1" bestFit="1" customWidth="1"/>
    <col min="5" max="5" width="1.85546875" style="1" customWidth="1"/>
    <col min="6" max="6" width="10.42578125" style="1" bestFit="1" customWidth="1"/>
    <col min="7" max="7" width="1.85546875" style="1" customWidth="1"/>
    <col min="8" max="9" width="7" style="1" customWidth="1"/>
    <col min="10" max="10" width="1.85546875" style="1" customWidth="1"/>
    <col min="11" max="11" width="2.140625" style="1" bestFit="1" customWidth="1"/>
    <col min="12" max="13" width="2.5703125" style="1" bestFit="1" customWidth="1"/>
    <col min="14" max="14" width="2.140625" style="1" bestFit="1" customWidth="1"/>
    <col min="15" max="15" width="2.5703125" style="1" bestFit="1" customWidth="1"/>
    <col min="16" max="17" width="6.85546875" style="1" customWidth="1"/>
    <col min="18" max="18" width="4" style="1" bestFit="1" customWidth="1"/>
    <col min="19" max="20" width="7" style="1" customWidth="1"/>
    <col min="21" max="24" width="3" style="1" bestFit="1" customWidth="1"/>
    <col min="25" max="25" width="2.140625" style="1" bestFit="1" customWidth="1"/>
    <col min="26" max="26" width="2.5703125" style="1" bestFit="1" customWidth="1"/>
    <col min="27" max="28" width="6.85546875" style="1" customWidth="1"/>
    <col min="29" max="29" width="3" style="1" bestFit="1" customWidth="1"/>
    <col min="30" max="31" width="7" style="1" customWidth="1"/>
    <col min="32" max="32" width="1.85546875" style="1" bestFit="1" customWidth="1"/>
    <col min="33" max="33" width="2.140625" style="1" bestFit="1" customWidth="1"/>
    <col min="34" max="34" width="2.5703125" style="1" bestFit="1" customWidth="1"/>
    <col min="35" max="35" width="1.85546875" style="1" bestFit="1" customWidth="1"/>
    <col min="36" max="36" width="2.140625" style="1" bestFit="1" customWidth="1"/>
    <col min="37" max="37" width="2.5703125" style="1" bestFit="1" customWidth="1"/>
    <col min="38" max="39" width="6.85546875" style="1" customWidth="1"/>
    <col min="40" max="40" width="3" style="1" bestFit="1" customWidth="1"/>
    <col min="41" max="42" width="7" style="1" customWidth="1"/>
    <col min="43" max="43" width="1.85546875" style="1" bestFit="1" customWidth="1"/>
    <col min="44" max="44" width="2.140625" style="1" bestFit="1" customWidth="1"/>
    <col min="45" max="45" width="2.5703125" style="1" bestFit="1" customWidth="1"/>
    <col min="46" max="46" width="1.85546875" style="1" bestFit="1" customWidth="1"/>
    <col min="47" max="47" width="2.140625" style="1" bestFit="1" customWidth="1"/>
    <col min="48" max="48" width="2.5703125" style="1" bestFit="1" customWidth="1"/>
    <col min="49" max="50" width="6.85546875" style="1" customWidth="1"/>
    <col min="51" max="16384" width="11.42578125" style="1"/>
  </cols>
  <sheetData>
    <row r="1" spans="1:50" x14ac:dyDescent="0.2">
      <c r="H1" s="149" t="s">
        <v>170</v>
      </c>
      <c r="I1" s="149"/>
      <c r="J1" s="149"/>
      <c r="K1" s="149"/>
      <c r="L1" s="149"/>
      <c r="M1" s="149"/>
      <c r="N1" s="149"/>
      <c r="O1" s="149"/>
      <c r="P1" s="149"/>
      <c r="Q1" s="149"/>
      <c r="S1" s="150" t="s">
        <v>174</v>
      </c>
      <c r="T1" s="150"/>
      <c r="U1" s="150"/>
      <c r="V1" s="150"/>
      <c r="W1" s="150"/>
      <c r="X1" s="150"/>
      <c r="Y1" s="150"/>
      <c r="Z1" s="150"/>
      <c r="AA1" s="150"/>
      <c r="AB1" s="150"/>
      <c r="AD1" s="150" t="s">
        <v>213</v>
      </c>
      <c r="AE1" s="150"/>
      <c r="AF1" s="150"/>
      <c r="AG1" s="150"/>
      <c r="AH1" s="150"/>
      <c r="AI1" s="150"/>
      <c r="AJ1" s="150"/>
      <c r="AK1" s="150"/>
      <c r="AL1" s="150"/>
      <c r="AM1" s="150"/>
      <c r="AO1" s="150" t="s">
        <v>220</v>
      </c>
      <c r="AP1" s="150"/>
      <c r="AQ1" s="150"/>
      <c r="AR1" s="150"/>
      <c r="AS1" s="150"/>
      <c r="AT1" s="150"/>
      <c r="AU1" s="150"/>
      <c r="AV1" s="150"/>
      <c r="AW1" s="150"/>
      <c r="AX1" s="150"/>
    </row>
    <row r="2" spans="1:50" x14ac:dyDescent="0.2">
      <c r="E2" s="2"/>
      <c r="F2" s="147" t="s">
        <v>115</v>
      </c>
      <c r="G2" s="2"/>
      <c r="H2" s="148" t="s">
        <v>216</v>
      </c>
      <c r="I2" s="148"/>
      <c r="J2" s="148" t="s">
        <v>116</v>
      </c>
      <c r="K2" s="148"/>
      <c r="L2" s="148"/>
      <c r="M2" s="148"/>
      <c r="N2" s="148"/>
      <c r="O2" s="148"/>
      <c r="P2" s="148" t="s">
        <v>217</v>
      </c>
      <c r="Q2" s="148"/>
      <c r="R2" s="2"/>
      <c r="S2" s="148" t="s">
        <v>216</v>
      </c>
      <c r="T2" s="148"/>
      <c r="U2" s="148" t="s">
        <v>116</v>
      </c>
      <c r="V2" s="148"/>
      <c r="W2" s="148"/>
      <c r="X2" s="148"/>
      <c r="Y2" s="148"/>
      <c r="Z2" s="148"/>
      <c r="AA2" s="148" t="s">
        <v>217</v>
      </c>
      <c r="AB2" s="148"/>
      <c r="AC2" s="2"/>
      <c r="AD2" s="148" t="s">
        <v>216</v>
      </c>
      <c r="AE2" s="148"/>
      <c r="AF2" s="148" t="s">
        <v>116</v>
      </c>
      <c r="AG2" s="148"/>
      <c r="AH2" s="148"/>
      <c r="AI2" s="148"/>
      <c r="AJ2" s="148"/>
      <c r="AK2" s="148"/>
      <c r="AL2" s="148" t="s">
        <v>217</v>
      </c>
      <c r="AM2" s="148"/>
      <c r="AN2" s="2"/>
      <c r="AO2" s="148" t="s">
        <v>216</v>
      </c>
      <c r="AP2" s="148"/>
      <c r="AQ2" s="148" t="s">
        <v>116</v>
      </c>
      <c r="AR2" s="148"/>
      <c r="AS2" s="148"/>
      <c r="AT2" s="148"/>
      <c r="AU2" s="148"/>
      <c r="AV2" s="148"/>
      <c r="AW2" s="148" t="s">
        <v>217</v>
      </c>
      <c r="AX2" s="148"/>
    </row>
    <row r="3" spans="1:50" x14ac:dyDescent="0.2">
      <c r="E3" s="3"/>
      <c r="F3" s="147"/>
      <c r="G3" s="3"/>
      <c r="H3" s="61" t="s">
        <v>117</v>
      </c>
      <c r="I3" s="61" t="s">
        <v>118</v>
      </c>
      <c r="J3" s="61" t="s">
        <v>117</v>
      </c>
      <c r="K3" s="61" t="s">
        <v>118</v>
      </c>
      <c r="L3" s="61" t="s">
        <v>119</v>
      </c>
      <c r="M3" s="61" t="s">
        <v>117</v>
      </c>
      <c r="N3" s="61" t="s">
        <v>118</v>
      </c>
      <c r="O3" s="61" t="s">
        <v>119</v>
      </c>
      <c r="P3" s="61" t="s">
        <v>117</v>
      </c>
      <c r="Q3" s="61" t="s">
        <v>118</v>
      </c>
      <c r="R3" s="3"/>
      <c r="S3" s="61" t="s">
        <v>117</v>
      </c>
      <c r="T3" s="61" t="s">
        <v>118</v>
      </c>
      <c r="U3" s="61" t="s">
        <v>117</v>
      </c>
      <c r="V3" s="61" t="s">
        <v>118</v>
      </c>
      <c r="W3" s="61" t="s">
        <v>119</v>
      </c>
      <c r="X3" s="61" t="s">
        <v>117</v>
      </c>
      <c r="Y3" s="61" t="s">
        <v>118</v>
      </c>
      <c r="Z3" s="61" t="s">
        <v>119</v>
      </c>
      <c r="AA3" s="61" t="s">
        <v>117</v>
      </c>
      <c r="AB3" s="61" t="s">
        <v>118</v>
      </c>
      <c r="AC3" s="3"/>
      <c r="AD3" s="61" t="s">
        <v>117</v>
      </c>
      <c r="AE3" s="61" t="s">
        <v>118</v>
      </c>
      <c r="AF3" s="61" t="s">
        <v>117</v>
      </c>
      <c r="AG3" s="61" t="s">
        <v>118</v>
      </c>
      <c r="AH3" s="61" t="s">
        <v>119</v>
      </c>
      <c r="AI3" s="61" t="s">
        <v>117</v>
      </c>
      <c r="AJ3" s="61" t="s">
        <v>118</v>
      </c>
      <c r="AK3" s="61" t="s">
        <v>119</v>
      </c>
      <c r="AL3" s="61" t="s">
        <v>117</v>
      </c>
      <c r="AM3" s="61" t="s">
        <v>118</v>
      </c>
      <c r="AN3" s="3"/>
      <c r="AO3" s="61" t="s">
        <v>117</v>
      </c>
      <c r="AP3" s="61" t="s">
        <v>118</v>
      </c>
      <c r="AQ3" s="61" t="s">
        <v>117</v>
      </c>
      <c r="AR3" s="61" t="s">
        <v>118</v>
      </c>
      <c r="AS3" s="61" t="s">
        <v>119</v>
      </c>
      <c r="AT3" s="61" t="s">
        <v>117</v>
      </c>
      <c r="AU3" s="61" t="s">
        <v>118</v>
      </c>
      <c r="AV3" s="61" t="s">
        <v>119</v>
      </c>
      <c r="AW3" s="61" t="s">
        <v>117</v>
      </c>
      <c r="AX3" s="61" t="s">
        <v>118</v>
      </c>
    </row>
    <row r="4" spans="1:50" x14ac:dyDescent="0.2">
      <c r="E4" s="3"/>
      <c r="F4" s="147"/>
      <c r="G4" s="3"/>
      <c r="H4" s="61"/>
      <c r="I4" s="61"/>
      <c r="J4" s="148" t="s">
        <v>214</v>
      </c>
      <c r="K4" s="148"/>
      <c r="L4" s="148"/>
      <c r="M4" s="148" t="s">
        <v>215</v>
      </c>
      <c r="N4" s="148"/>
      <c r="O4" s="148"/>
      <c r="P4" s="61"/>
      <c r="Q4" s="61"/>
      <c r="R4" s="3"/>
      <c r="S4" s="61"/>
      <c r="T4" s="61"/>
      <c r="U4" s="148" t="s">
        <v>214</v>
      </c>
      <c r="V4" s="148"/>
      <c r="W4" s="148"/>
      <c r="X4" s="148" t="s">
        <v>215</v>
      </c>
      <c r="Y4" s="148"/>
      <c r="Z4" s="148"/>
      <c r="AA4" s="61"/>
      <c r="AB4" s="61"/>
      <c r="AC4" s="3"/>
      <c r="AD4" s="61"/>
      <c r="AE4" s="61"/>
      <c r="AF4" s="148" t="s">
        <v>214</v>
      </c>
      <c r="AG4" s="148"/>
      <c r="AH4" s="148"/>
      <c r="AI4" s="148" t="s">
        <v>215</v>
      </c>
      <c r="AJ4" s="148"/>
      <c r="AK4" s="148"/>
      <c r="AL4" s="61"/>
      <c r="AM4" s="61"/>
      <c r="AN4" s="3"/>
      <c r="AO4" s="61"/>
      <c r="AP4" s="61"/>
      <c r="AQ4" s="148" t="s">
        <v>214</v>
      </c>
      <c r="AR4" s="148"/>
      <c r="AS4" s="148"/>
      <c r="AT4" s="148" t="s">
        <v>215</v>
      </c>
      <c r="AU4" s="148"/>
      <c r="AV4" s="148"/>
      <c r="AW4" s="61"/>
      <c r="AX4" s="61"/>
    </row>
    <row r="6" spans="1:50" x14ac:dyDescent="0.2">
      <c r="A6" s="4" t="s">
        <v>278</v>
      </c>
      <c r="B6" s="4" t="s">
        <v>120</v>
      </c>
      <c r="C6" s="4" t="s">
        <v>110</v>
      </c>
      <c r="D6" s="4"/>
      <c r="F6" s="5"/>
      <c r="H6" s="4"/>
      <c r="I6" s="4"/>
      <c r="J6" s="4"/>
      <c r="K6" s="4"/>
      <c r="L6" s="4"/>
      <c r="M6" s="4"/>
      <c r="N6" s="4"/>
      <c r="O6" s="4"/>
      <c r="P6" s="4"/>
      <c r="Q6" s="4"/>
      <c r="S6" s="4"/>
      <c r="T6" s="4"/>
      <c r="U6" s="4"/>
      <c r="V6" s="4"/>
      <c r="W6" s="4"/>
      <c r="X6" s="4"/>
      <c r="Y6" s="4"/>
      <c r="Z6" s="4"/>
      <c r="AA6" s="4"/>
      <c r="AB6" s="4"/>
      <c r="AD6" s="4"/>
      <c r="AE6" s="4"/>
      <c r="AF6" s="4"/>
      <c r="AG6" s="4"/>
      <c r="AH6" s="4"/>
      <c r="AI6" s="4"/>
      <c r="AJ6" s="4"/>
      <c r="AK6" s="4"/>
      <c r="AL6" s="4"/>
      <c r="AM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x14ac:dyDescent="0.2">
      <c r="A7" s="4" t="s">
        <v>121</v>
      </c>
      <c r="B7" s="4" t="s">
        <v>120</v>
      </c>
      <c r="C7" s="4" t="s">
        <v>122</v>
      </c>
      <c r="D7" s="5" t="s">
        <v>170</v>
      </c>
      <c r="F7" s="5">
        <v>45638</v>
      </c>
      <c r="H7" s="4">
        <v>29</v>
      </c>
      <c r="I7" s="4">
        <v>28</v>
      </c>
      <c r="J7" s="4"/>
      <c r="K7" s="4"/>
      <c r="L7" s="4"/>
      <c r="M7" s="4"/>
      <c r="N7" s="4"/>
      <c r="O7" s="4"/>
      <c r="P7" s="4"/>
      <c r="Q7" s="4"/>
      <c r="S7" s="4">
        <v>33</v>
      </c>
      <c r="T7" s="4">
        <v>43</v>
      </c>
      <c r="U7" s="4"/>
      <c r="V7" s="4"/>
      <c r="W7" s="4"/>
      <c r="X7" s="4"/>
      <c r="Y7" s="4"/>
      <c r="Z7" s="4"/>
      <c r="AA7" s="4"/>
      <c r="AB7" s="4"/>
      <c r="AD7" s="4"/>
      <c r="AE7" s="4"/>
      <c r="AF7" s="4"/>
      <c r="AG7" s="4"/>
      <c r="AH7" s="4"/>
      <c r="AI7" s="4"/>
      <c r="AJ7" s="4"/>
      <c r="AK7" s="4"/>
      <c r="AL7" s="4"/>
      <c r="AM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x14ac:dyDescent="0.2">
      <c r="A8" s="4" t="s">
        <v>121</v>
      </c>
      <c r="B8" s="4" t="s">
        <v>120</v>
      </c>
      <c r="C8" s="4" t="s">
        <v>110</v>
      </c>
      <c r="D8" s="4"/>
      <c r="F8" s="5"/>
      <c r="H8" s="4"/>
      <c r="I8" s="4"/>
      <c r="J8" s="4"/>
      <c r="K8" s="4"/>
      <c r="L8" s="4"/>
      <c r="M8" s="4"/>
      <c r="N8" s="4"/>
      <c r="O8" s="4"/>
      <c r="P8" s="4"/>
      <c r="Q8" s="4"/>
      <c r="S8" s="4"/>
      <c r="T8" s="4"/>
      <c r="U8" s="4"/>
      <c r="V8" s="4"/>
      <c r="W8" s="4"/>
      <c r="X8" s="4"/>
      <c r="Y8" s="4"/>
      <c r="Z8" s="4"/>
      <c r="AA8" s="4"/>
      <c r="AB8" s="4"/>
      <c r="AD8" s="4"/>
      <c r="AE8" s="4"/>
      <c r="AF8" s="4"/>
      <c r="AG8" s="4"/>
      <c r="AH8" s="4"/>
      <c r="AI8" s="4"/>
      <c r="AJ8" s="4"/>
      <c r="AK8" s="4"/>
      <c r="AL8" s="4"/>
      <c r="AM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x14ac:dyDescent="0.2">
      <c r="A9" s="4" t="s">
        <v>121</v>
      </c>
      <c r="B9" s="4" t="s">
        <v>120</v>
      </c>
      <c r="C9" s="4" t="s">
        <v>108</v>
      </c>
      <c r="D9" s="4"/>
      <c r="F9" s="5"/>
      <c r="H9" s="4"/>
      <c r="I9" s="4"/>
      <c r="J9" s="4"/>
      <c r="K9" s="4"/>
      <c r="L9" s="4"/>
      <c r="M9" s="4"/>
      <c r="N9" s="4"/>
      <c r="O9" s="4"/>
      <c r="P9" s="4"/>
      <c r="Q9" s="4"/>
      <c r="S9" s="4"/>
      <c r="T9" s="4"/>
      <c r="U9" s="4"/>
      <c r="V9" s="4"/>
      <c r="W9" s="4"/>
      <c r="X9" s="4"/>
      <c r="Y9" s="4"/>
      <c r="Z9" s="4"/>
      <c r="AA9" s="4"/>
      <c r="AB9" s="4"/>
      <c r="AD9" s="4"/>
      <c r="AE9" s="4"/>
      <c r="AF9" s="4"/>
      <c r="AG9" s="4"/>
      <c r="AH9" s="4"/>
      <c r="AI9" s="4"/>
      <c r="AJ9" s="4"/>
      <c r="AK9" s="4"/>
      <c r="AL9" s="4"/>
      <c r="AM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1" spans="1:50" x14ac:dyDescent="0.2">
      <c r="C11" s="4" t="s">
        <v>123</v>
      </c>
      <c r="D11" s="4"/>
      <c r="F11" s="5"/>
      <c r="H11" s="4"/>
      <c r="I11" s="4"/>
      <c r="K11" s="4"/>
      <c r="L11" s="4"/>
      <c r="M11" s="4"/>
      <c r="N11" s="4"/>
      <c r="O11" s="4"/>
      <c r="P11" s="4"/>
      <c r="Q11" s="4"/>
    </row>
    <row r="12" spans="1:50" x14ac:dyDescent="0.2">
      <c r="C12" s="4" t="s">
        <v>124</v>
      </c>
      <c r="D12" s="4"/>
      <c r="F12" s="5"/>
      <c r="H12" s="4"/>
      <c r="I12" s="4"/>
      <c r="K12" s="4"/>
      <c r="L12" s="4"/>
      <c r="M12" s="4"/>
      <c r="N12" s="4"/>
      <c r="O12" s="4"/>
      <c r="P12" s="4"/>
      <c r="Q12" s="4"/>
    </row>
    <row r="13" spans="1:50" x14ac:dyDescent="0.2">
      <c r="C13" s="4" t="s">
        <v>125</v>
      </c>
      <c r="D13" s="4"/>
      <c r="F13" s="5"/>
      <c r="H13" s="4"/>
      <c r="I13" s="4"/>
      <c r="K13" s="4"/>
      <c r="L13" s="4"/>
      <c r="M13" s="4"/>
      <c r="N13" s="4"/>
      <c r="O13" s="4"/>
      <c r="P13" s="4"/>
      <c r="Q13" s="4"/>
    </row>
    <row r="14" spans="1:50" x14ac:dyDescent="0.2">
      <c r="C14" s="4" t="s">
        <v>126</v>
      </c>
      <c r="D14" s="4"/>
      <c r="F14" s="5"/>
      <c r="H14" s="4"/>
      <c r="I14" s="4"/>
      <c r="K14" s="4"/>
      <c r="L14" s="4"/>
      <c r="M14" s="4"/>
      <c r="N14" s="4"/>
      <c r="O14" s="4"/>
      <c r="P14" s="4"/>
      <c r="Q14" s="4"/>
    </row>
    <row r="18" spans="9:9" x14ac:dyDescent="0.2">
      <c r="I18" s="1" t="s">
        <v>306</v>
      </c>
    </row>
    <row r="22" spans="9:9" x14ac:dyDescent="0.2">
      <c r="I22" s="1">
        <v>1</v>
      </c>
    </row>
  </sheetData>
  <mergeCells count="25">
    <mergeCell ref="AO1:AX1"/>
    <mergeCell ref="AO2:AP2"/>
    <mergeCell ref="AQ2:AV2"/>
    <mergeCell ref="AW2:AX2"/>
    <mergeCell ref="AQ4:AS4"/>
    <mergeCell ref="AT4:AV4"/>
    <mergeCell ref="H1:Q1"/>
    <mergeCell ref="S1:AB1"/>
    <mergeCell ref="AD1:AM1"/>
    <mergeCell ref="H2:I2"/>
    <mergeCell ref="J2:O2"/>
    <mergeCell ref="P2:Q2"/>
    <mergeCell ref="S2:T2"/>
    <mergeCell ref="U2:Z2"/>
    <mergeCell ref="AA2:AB2"/>
    <mergeCell ref="AD2:AE2"/>
    <mergeCell ref="AF2:AK2"/>
    <mergeCell ref="AL2:AM2"/>
    <mergeCell ref="F2:F4"/>
    <mergeCell ref="AI4:AK4"/>
    <mergeCell ref="J4:L4"/>
    <mergeCell ref="M4:O4"/>
    <mergeCell ref="U4:W4"/>
    <mergeCell ref="X4:Z4"/>
    <mergeCell ref="AF4:A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M176"/>
  <sheetViews>
    <sheetView zoomScaleNormal="100" workbookViewId="0">
      <pane ySplit="3" topLeftCell="A140" activePane="bottomLeft" state="frozen"/>
      <selection pane="bottomLeft" sqref="A1:L1"/>
    </sheetView>
  </sheetViews>
  <sheetFormatPr baseColWidth="10" defaultColWidth="26.7109375" defaultRowHeight="12.75" x14ac:dyDescent="0.2"/>
  <cols>
    <col min="1" max="1" width="19.7109375" style="38" bestFit="1" customWidth="1"/>
    <col min="2" max="2" width="15" style="127" bestFit="1" customWidth="1"/>
    <col min="3" max="3" width="8.42578125" style="96" bestFit="1" customWidth="1"/>
    <col min="4" max="4" width="15.5703125" style="128" bestFit="1" customWidth="1"/>
    <col min="5" max="5" width="4" style="97" bestFit="1" customWidth="1"/>
    <col min="6" max="6" width="18.5703125" style="126" bestFit="1" customWidth="1"/>
    <col min="7" max="7" width="12.7109375" style="126" bestFit="1" customWidth="1"/>
    <col min="8" max="8" width="27.85546875" style="67" customWidth="1"/>
    <col min="9" max="9" width="12.140625" style="54" bestFit="1" customWidth="1"/>
    <col min="10" max="10" width="8.140625" style="63" bestFit="1" customWidth="1"/>
    <col min="11" max="11" width="8" style="63" bestFit="1" customWidth="1"/>
    <col min="12" max="12" width="8" style="41" bestFit="1" customWidth="1"/>
    <col min="13" max="16384" width="26.7109375" style="38"/>
  </cols>
  <sheetData>
    <row r="1" spans="1:13" s="94" customFormat="1" ht="26.25" x14ac:dyDescent="0.2">
      <c r="A1" s="155" t="s">
        <v>307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3" x14ac:dyDescent="0.2">
      <c r="E2" s="129"/>
    </row>
    <row r="3" spans="1:13" x14ac:dyDescent="0.2">
      <c r="J3" s="130" t="s">
        <v>127</v>
      </c>
      <c r="K3" s="130" t="s">
        <v>128</v>
      </c>
      <c r="L3" s="130" t="s">
        <v>129</v>
      </c>
    </row>
    <row r="4" spans="1:13" s="30" customFormat="1" x14ac:dyDescent="0.2">
      <c r="A4" s="45" t="s">
        <v>130</v>
      </c>
      <c r="B4" s="45" t="s">
        <v>131</v>
      </c>
      <c r="C4" s="31" t="s">
        <v>132</v>
      </c>
      <c r="D4" s="20" t="s">
        <v>133</v>
      </c>
      <c r="E4" s="172"/>
      <c r="F4" s="173"/>
      <c r="G4" s="173"/>
      <c r="H4" s="174"/>
      <c r="I4" s="175"/>
      <c r="J4" s="176"/>
      <c r="K4" s="176"/>
      <c r="L4" s="176"/>
      <c r="M4" s="177"/>
    </row>
    <row r="5" spans="1:13" s="30" customFormat="1" x14ac:dyDescent="0.2">
      <c r="A5" s="45" t="s">
        <v>130</v>
      </c>
      <c r="B5" s="45" t="s">
        <v>131</v>
      </c>
      <c r="C5" s="31" t="s">
        <v>132</v>
      </c>
      <c r="D5" s="20" t="s">
        <v>133</v>
      </c>
      <c r="E5" s="172"/>
      <c r="F5" s="173"/>
      <c r="G5" s="173"/>
      <c r="H5" s="174"/>
      <c r="I5" s="175"/>
      <c r="J5" s="176"/>
      <c r="K5" s="176"/>
      <c r="L5" s="176"/>
      <c r="M5" s="177"/>
    </row>
    <row r="6" spans="1:13" s="30" customFormat="1" x14ac:dyDescent="0.2">
      <c r="A6" s="45" t="s">
        <v>130</v>
      </c>
      <c r="B6" s="45" t="s">
        <v>131</v>
      </c>
      <c r="C6" s="31" t="s">
        <v>132</v>
      </c>
      <c r="D6" s="20" t="s">
        <v>133</v>
      </c>
      <c r="E6" s="172"/>
      <c r="F6" s="173"/>
      <c r="G6" s="173"/>
      <c r="H6" s="174"/>
      <c r="I6" s="175"/>
      <c r="J6" s="176"/>
      <c r="K6" s="176"/>
      <c r="L6" s="176"/>
      <c r="M6" s="177"/>
    </row>
    <row r="7" spans="1:13" s="30" customFormat="1" x14ac:dyDescent="0.2">
      <c r="A7" s="45" t="s">
        <v>130</v>
      </c>
      <c r="B7" s="45" t="s">
        <v>131</v>
      </c>
      <c r="C7" s="31" t="s">
        <v>132</v>
      </c>
      <c r="D7" s="20" t="s">
        <v>133</v>
      </c>
      <c r="E7" s="172"/>
      <c r="F7" s="178"/>
      <c r="G7" s="178"/>
      <c r="H7" s="179"/>
      <c r="I7" s="180"/>
      <c r="J7" s="176"/>
      <c r="K7" s="176"/>
      <c r="L7" s="176"/>
      <c r="M7" s="177"/>
    </row>
    <row r="8" spans="1:13" s="30" customFormat="1" x14ac:dyDescent="0.2">
      <c r="A8" s="45" t="s">
        <v>130</v>
      </c>
      <c r="B8" s="45" t="s">
        <v>131</v>
      </c>
      <c r="C8" s="31" t="s">
        <v>132</v>
      </c>
      <c r="D8" s="20" t="s">
        <v>134</v>
      </c>
      <c r="E8" s="172"/>
      <c r="F8" s="173"/>
      <c r="G8" s="173"/>
      <c r="H8" s="174"/>
      <c r="I8" s="175"/>
      <c r="J8" s="176"/>
      <c r="K8" s="176"/>
      <c r="L8" s="176"/>
      <c r="M8" s="177"/>
    </row>
    <row r="9" spans="1:13" s="30" customFormat="1" x14ac:dyDescent="0.2">
      <c r="A9" s="45" t="s">
        <v>130</v>
      </c>
      <c r="B9" s="45" t="s">
        <v>131</v>
      </c>
      <c r="C9" s="31" t="s">
        <v>132</v>
      </c>
      <c r="D9" s="20" t="s">
        <v>134</v>
      </c>
      <c r="E9" s="172"/>
      <c r="F9" s="173"/>
      <c r="G9" s="173"/>
      <c r="H9" s="174"/>
      <c r="I9" s="175"/>
      <c r="J9" s="176"/>
      <c r="K9" s="176"/>
      <c r="L9" s="176"/>
      <c r="M9" s="177"/>
    </row>
    <row r="10" spans="1:13" s="30" customFormat="1" x14ac:dyDescent="0.2">
      <c r="A10" s="45" t="s">
        <v>130</v>
      </c>
      <c r="B10" s="45" t="s">
        <v>131</v>
      </c>
      <c r="C10" s="31" t="s">
        <v>132</v>
      </c>
      <c r="D10" s="20" t="s">
        <v>134</v>
      </c>
      <c r="E10" s="172"/>
      <c r="F10" s="173"/>
      <c r="G10" s="173"/>
      <c r="H10" s="174"/>
      <c r="I10" s="175"/>
      <c r="J10" s="176"/>
      <c r="K10" s="176"/>
      <c r="L10" s="176"/>
      <c r="M10" s="177"/>
    </row>
    <row r="11" spans="1:13" s="30" customFormat="1" x14ac:dyDescent="0.2">
      <c r="A11" s="45" t="s">
        <v>130</v>
      </c>
      <c r="B11" s="45" t="s">
        <v>131</v>
      </c>
      <c r="C11" s="31" t="s">
        <v>132</v>
      </c>
      <c r="D11" s="20" t="s">
        <v>134</v>
      </c>
      <c r="E11" s="172"/>
      <c r="F11" s="173"/>
      <c r="G11" s="173"/>
      <c r="H11" s="174"/>
      <c r="I11" s="175"/>
      <c r="J11" s="176"/>
      <c r="K11" s="176"/>
      <c r="L11" s="176"/>
      <c r="M11" s="177"/>
    </row>
    <row r="12" spans="1:13" s="30" customFormat="1" x14ac:dyDescent="0.2">
      <c r="A12" s="45" t="s">
        <v>130</v>
      </c>
      <c r="B12" s="45" t="s">
        <v>131</v>
      </c>
      <c r="C12" s="31" t="s">
        <v>132</v>
      </c>
      <c r="D12" s="20" t="s">
        <v>134</v>
      </c>
      <c r="E12" s="172"/>
      <c r="F12" s="173"/>
      <c r="G12" s="173"/>
      <c r="H12" s="174"/>
      <c r="I12" s="175"/>
      <c r="J12" s="176"/>
      <c r="K12" s="176"/>
      <c r="L12" s="176"/>
      <c r="M12" s="177"/>
    </row>
    <row r="13" spans="1:13" s="30" customFormat="1" x14ac:dyDescent="0.2">
      <c r="A13" s="45" t="s">
        <v>130</v>
      </c>
      <c r="B13" s="45" t="s">
        <v>131</v>
      </c>
      <c r="C13" s="31" t="s">
        <v>132</v>
      </c>
      <c r="D13" s="20" t="s">
        <v>135</v>
      </c>
      <c r="E13" s="172"/>
      <c r="F13" s="173"/>
      <c r="G13" s="173"/>
      <c r="H13" s="174"/>
      <c r="I13" s="175"/>
      <c r="J13" s="176"/>
      <c r="K13" s="176"/>
      <c r="L13" s="176"/>
      <c r="M13" s="177"/>
    </row>
    <row r="14" spans="1:13" s="30" customFormat="1" x14ac:dyDescent="0.2">
      <c r="A14" s="45" t="s">
        <v>130</v>
      </c>
      <c r="B14" s="45" t="s">
        <v>131</v>
      </c>
      <c r="C14" s="31" t="s">
        <v>132</v>
      </c>
      <c r="D14" s="20" t="s">
        <v>135</v>
      </c>
      <c r="E14" s="172"/>
      <c r="F14" s="178"/>
      <c r="G14" s="178"/>
      <c r="H14" s="179"/>
      <c r="I14" s="180"/>
      <c r="J14" s="181"/>
      <c r="K14" s="181"/>
      <c r="L14" s="176"/>
      <c r="M14" s="177"/>
    </row>
    <row r="15" spans="1:13" s="30" customFormat="1" x14ac:dyDescent="0.2">
      <c r="A15" s="45" t="s">
        <v>130</v>
      </c>
      <c r="B15" s="45" t="s">
        <v>131</v>
      </c>
      <c r="C15" s="31" t="s">
        <v>132</v>
      </c>
      <c r="D15" s="20" t="s">
        <v>135</v>
      </c>
      <c r="E15" s="172"/>
      <c r="F15" s="173"/>
      <c r="G15" s="173"/>
      <c r="H15" s="174"/>
      <c r="I15" s="175"/>
      <c r="J15" s="176"/>
      <c r="K15" s="181"/>
      <c r="L15" s="176"/>
      <c r="M15" s="177"/>
    </row>
    <row r="16" spans="1:13" s="30" customFormat="1" x14ac:dyDescent="0.2">
      <c r="A16" s="45" t="s">
        <v>130</v>
      </c>
      <c r="B16" s="45" t="s">
        <v>131</v>
      </c>
      <c r="C16" s="31" t="s">
        <v>132</v>
      </c>
      <c r="D16" s="20" t="s">
        <v>135</v>
      </c>
      <c r="E16" s="172"/>
      <c r="F16" s="173"/>
      <c r="G16" s="173"/>
      <c r="H16" s="174"/>
      <c r="I16" s="175"/>
      <c r="J16" s="181"/>
      <c r="K16" s="181"/>
      <c r="L16" s="176"/>
      <c r="M16" s="177"/>
    </row>
    <row r="17" spans="1:13" s="30" customFormat="1" x14ac:dyDescent="0.2">
      <c r="A17" s="45" t="s">
        <v>130</v>
      </c>
      <c r="B17" s="45" t="s">
        <v>131</v>
      </c>
      <c r="C17" s="31" t="s">
        <v>132</v>
      </c>
      <c r="D17" s="20" t="s">
        <v>146</v>
      </c>
      <c r="E17" s="172"/>
      <c r="F17" s="173"/>
      <c r="G17" s="173"/>
      <c r="H17" s="174"/>
      <c r="I17" s="175"/>
      <c r="J17" s="181"/>
      <c r="K17" s="181"/>
      <c r="L17" s="176"/>
      <c r="M17" s="177"/>
    </row>
    <row r="18" spans="1:13" s="30" customFormat="1" x14ac:dyDescent="0.2">
      <c r="A18" s="45" t="s">
        <v>130</v>
      </c>
      <c r="B18" s="45" t="s">
        <v>131</v>
      </c>
      <c r="C18" s="31" t="s">
        <v>132</v>
      </c>
      <c r="D18" s="20" t="s">
        <v>146</v>
      </c>
      <c r="E18" s="172"/>
      <c r="F18" s="173"/>
      <c r="G18" s="173"/>
      <c r="H18" s="174"/>
      <c r="I18" s="175"/>
      <c r="J18" s="181"/>
      <c r="K18" s="181"/>
      <c r="L18" s="176"/>
      <c r="M18" s="177"/>
    </row>
    <row r="19" spans="1:13" s="30" customFormat="1" x14ac:dyDescent="0.2">
      <c r="A19" s="45" t="s">
        <v>130</v>
      </c>
      <c r="B19" s="45" t="s">
        <v>131</v>
      </c>
      <c r="C19" s="31" t="s">
        <v>132</v>
      </c>
      <c r="D19" s="20" t="s">
        <v>146</v>
      </c>
      <c r="E19" s="172"/>
      <c r="F19" s="173"/>
      <c r="G19" s="173"/>
      <c r="H19" s="174"/>
      <c r="I19" s="175"/>
      <c r="J19" s="181"/>
      <c r="K19" s="181"/>
      <c r="L19" s="176"/>
      <c r="M19" s="177"/>
    </row>
    <row r="20" spans="1:13" x14ac:dyDescent="0.2">
      <c r="A20" s="45" t="s">
        <v>130</v>
      </c>
      <c r="B20" s="45" t="s">
        <v>131</v>
      </c>
      <c r="C20" s="31" t="s">
        <v>132</v>
      </c>
      <c r="D20" s="20" t="s">
        <v>303</v>
      </c>
      <c r="E20" s="172"/>
      <c r="F20" s="178"/>
      <c r="G20" s="178"/>
      <c r="H20" s="179"/>
      <c r="I20" s="180"/>
      <c r="J20" s="182"/>
      <c r="K20" s="182"/>
      <c r="L20" s="183"/>
      <c r="M20" s="184"/>
    </row>
    <row r="21" spans="1:13" x14ac:dyDescent="0.2">
      <c r="A21" s="45" t="s">
        <v>130</v>
      </c>
      <c r="B21" s="45" t="s">
        <v>131</v>
      </c>
      <c r="C21" s="31" t="s">
        <v>132</v>
      </c>
      <c r="D21" s="20" t="s">
        <v>136</v>
      </c>
      <c r="E21" s="185"/>
      <c r="F21" s="173"/>
      <c r="G21" s="173"/>
      <c r="H21" s="174"/>
      <c r="I21" s="175"/>
      <c r="J21" s="182"/>
      <c r="K21" s="182"/>
      <c r="L21" s="183"/>
      <c r="M21" s="184"/>
    </row>
    <row r="22" spans="1:13" s="30" customFormat="1" x14ac:dyDescent="0.2">
      <c r="A22" s="45" t="s">
        <v>130</v>
      </c>
      <c r="B22" s="45" t="s">
        <v>131</v>
      </c>
      <c r="C22" s="31" t="s">
        <v>132</v>
      </c>
      <c r="D22" s="20" t="s">
        <v>136</v>
      </c>
      <c r="E22" s="172"/>
      <c r="F22" s="173"/>
      <c r="G22" s="173"/>
      <c r="H22" s="174"/>
      <c r="I22" s="175"/>
      <c r="J22" s="181"/>
      <c r="K22" s="181"/>
      <c r="L22" s="176"/>
      <c r="M22" s="177"/>
    </row>
    <row r="23" spans="1:13" s="30" customFormat="1" x14ac:dyDescent="0.2">
      <c r="A23" s="45" t="s">
        <v>130</v>
      </c>
      <c r="B23" s="45" t="s">
        <v>131</v>
      </c>
      <c r="C23" s="31" t="s">
        <v>132</v>
      </c>
      <c r="D23" s="20" t="s">
        <v>136</v>
      </c>
      <c r="E23" s="172"/>
      <c r="F23" s="173"/>
      <c r="G23" s="173"/>
      <c r="H23" s="174"/>
      <c r="I23" s="175"/>
      <c r="J23" s="181"/>
      <c r="K23" s="181"/>
      <c r="L23" s="176"/>
      <c r="M23" s="177"/>
    </row>
    <row r="24" spans="1:13" s="30" customFormat="1" x14ac:dyDescent="0.2">
      <c r="A24" s="45" t="s">
        <v>130</v>
      </c>
      <c r="B24" s="45" t="s">
        <v>131</v>
      </c>
      <c r="C24" s="31" t="s">
        <v>132</v>
      </c>
      <c r="D24" s="44" t="s">
        <v>137</v>
      </c>
      <c r="E24" s="172"/>
      <c r="F24" s="173"/>
      <c r="G24" s="173"/>
      <c r="H24" s="174"/>
      <c r="I24" s="175"/>
      <c r="J24" s="176"/>
      <c r="K24" s="181"/>
      <c r="L24" s="176"/>
      <c r="M24" s="177"/>
    </row>
    <row r="25" spans="1:13" s="30" customFormat="1" x14ac:dyDescent="0.2">
      <c r="A25" s="45" t="s">
        <v>130</v>
      </c>
      <c r="B25" s="45" t="s">
        <v>131</v>
      </c>
      <c r="C25" s="31" t="s">
        <v>132</v>
      </c>
      <c r="D25" s="44" t="s">
        <v>137</v>
      </c>
      <c r="E25" s="172"/>
      <c r="F25" s="173"/>
      <c r="G25" s="173"/>
      <c r="H25" s="174"/>
      <c r="I25" s="175"/>
      <c r="J25" s="181"/>
      <c r="K25" s="181"/>
      <c r="L25" s="176"/>
      <c r="M25" s="177"/>
    </row>
    <row r="26" spans="1:13" s="30" customFormat="1" x14ac:dyDescent="0.2">
      <c r="A26" s="45" t="s">
        <v>130</v>
      </c>
      <c r="B26" s="45" t="s">
        <v>131</v>
      </c>
      <c r="C26" s="31" t="s">
        <v>132</v>
      </c>
      <c r="D26" s="44" t="s">
        <v>218</v>
      </c>
      <c r="E26" s="185"/>
      <c r="F26" s="173"/>
      <c r="G26" s="173"/>
      <c r="H26" s="174"/>
      <c r="I26" s="175"/>
      <c r="J26" s="176"/>
      <c r="K26" s="181"/>
      <c r="L26" s="176"/>
      <c r="M26" s="177"/>
    </row>
    <row r="27" spans="1:13" s="30" customFormat="1" x14ac:dyDescent="0.2">
      <c r="A27" s="45" t="s">
        <v>130</v>
      </c>
      <c r="B27" s="45" t="s">
        <v>131</v>
      </c>
      <c r="C27" s="31" t="s">
        <v>132</v>
      </c>
      <c r="D27" s="44" t="s">
        <v>218</v>
      </c>
      <c r="E27" s="172"/>
      <c r="F27" s="173"/>
      <c r="G27" s="173"/>
      <c r="H27" s="174"/>
      <c r="I27" s="175"/>
      <c r="J27" s="176"/>
      <c r="K27" s="181"/>
      <c r="L27" s="176"/>
      <c r="M27" s="177"/>
    </row>
    <row r="28" spans="1:13" s="30" customFormat="1" x14ac:dyDescent="0.2">
      <c r="A28" s="45" t="s">
        <v>130</v>
      </c>
      <c r="B28" s="45" t="s">
        <v>131</v>
      </c>
      <c r="C28" s="31" t="s">
        <v>132</v>
      </c>
      <c r="D28" s="44" t="s">
        <v>218</v>
      </c>
      <c r="E28" s="172"/>
      <c r="F28" s="173"/>
      <c r="G28" s="173"/>
      <c r="H28" s="174"/>
      <c r="I28" s="175"/>
      <c r="J28" s="176"/>
      <c r="K28" s="181"/>
      <c r="L28" s="176"/>
      <c r="M28" s="177"/>
    </row>
    <row r="29" spans="1:13" s="30" customFormat="1" x14ac:dyDescent="0.2">
      <c r="A29" s="45" t="s">
        <v>130</v>
      </c>
      <c r="B29" s="45" t="s">
        <v>131</v>
      </c>
      <c r="C29" s="31" t="s">
        <v>132</v>
      </c>
      <c r="D29" s="44" t="s">
        <v>218</v>
      </c>
      <c r="E29" s="172"/>
      <c r="F29" s="173"/>
      <c r="G29" s="173"/>
      <c r="H29" s="174"/>
      <c r="I29" s="175"/>
      <c r="J29" s="176"/>
      <c r="K29" s="181"/>
      <c r="L29" s="176"/>
      <c r="M29" s="177"/>
    </row>
    <row r="30" spans="1:13" s="30" customFormat="1" x14ac:dyDescent="0.2">
      <c r="A30" s="45" t="s">
        <v>130</v>
      </c>
      <c r="B30" s="45" t="s">
        <v>131</v>
      </c>
      <c r="C30" s="31" t="s">
        <v>132</v>
      </c>
      <c r="D30" s="44" t="s">
        <v>218</v>
      </c>
      <c r="E30" s="172"/>
      <c r="F30" s="173"/>
      <c r="G30" s="173"/>
      <c r="H30" s="174"/>
      <c r="I30" s="175"/>
      <c r="J30" s="176"/>
      <c r="K30" s="181"/>
      <c r="L30" s="176"/>
      <c r="M30" s="177"/>
    </row>
    <row r="31" spans="1:13" s="30" customFormat="1" x14ac:dyDescent="0.2">
      <c r="A31" s="45" t="s">
        <v>130</v>
      </c>
      <c r="B31" s="45" t="s">
        <v>131</v>
      </c>
      <c r="C31" s="31" t="s">
        <v>132</v>
      </c>
      <c r="D31" s="44" t="s">
        <v>139</v>
      </c>
      <c r="E31" s="172"/>
      <c r="F31" s="173"/>
      <c r="G31" s="173"/>
      <c r="H31" s="174"/>
      <c r="I31" s="175"/>
      <c r="J31" s="176"/>
      <c r="K31" s="181"/>
      <c r="L31" s="176"/>
      <c r="M31" s="177"/>
    </row>
    <row r="32" spans="1:13" s="30" customFormat="1" x14ac:dyDescent="0.2">
      <c r="A32" s="45" t="s">
        <v>130</v>
      </c>
      <c r="B32" s="45" t="s">
        <v>131</v>
      </c>
      <c r="C32" s="31" t="s">
        <v>132</v>
      </c>
      <c r="D32" s="44" t="s">
        <v>301</v>
      </c>
      <c r="E32" s="172"/>
      <c r="F32" s="173"/>
      <c r="G32" s="173"/>
      <c r="H32" s="174"/>
      <c r="I32" s="175"/>
      <c r="J32" s="176"/>
      <c r="K32" s="181"/>
      <c r="L32" s="176"/>
      <c r="M32" s="177"/>
    </row>
    <row r="33" spans="1:13" s="30" customFormat="1" x14ac:dyDescent="0.2">
      <c r="A33" s="45" t="s">
        <v>130</v>
      </c>
      <c r="B33" s="45" t="s">
        <v>131</v>
      </c>
      <c r="C33" s="31" t="s">
        <v>132</v>
      </c>
      <c r="D33" s="125" t="s">
        <v>219</v>
      </c>
      <c r="E33" s="172"/>
      <c r="F33" s="173"/>
      <c r="G33" s="173"/>
      <c r="H33" s="174"/>
      <c r="I33" s="175"/>
      <c r="J33" s="176"/>
      <c r="K33" s="181"/>
      <c r="L33" s="176"/>
      <c r="M33" s="177"/>
    </row>
    <row r="34" spans="1:13" s="30" customFormat="1" x14ac:dyDescent="0.2">
      <c r="A34" s="45" t="s">
        <v>130</v>
      </c>
      <c r="B34" s="45" t="s">
        <v>131</v>
      </c>
      <c r="C34" s="31" t="s">
        <v>132</v>
      </c>
      <c r="D34" s="20" t="s">
        <v>164</v>
      </c>
      <c r="E34" s="172"/>
      <c r="F34" s="173"/>
      <c r="G34" s="173"/>
      <c r="H34" s="174"/>
      <c r="I34" s="175"/>
      <c r="J34" s="176"/>
      <c r="K34" s="181"/>
      <c r="L34" s="176"/>
      <c r="M34" s="177"/>
    </row>
    <row r="35" spans="1:13" s="30" customFormat="1" x14ac:dyDescent="0.2">
      <c r="A35" s="45" t="s">
        <v>130</v>
      </c>
      <c r="B35" s="45" t="s">
        <v>131</v>
      </c>
      <c r="C35" s="31" t="s">
        <v>132</v>
      </c>
      <c r="D35" s="20" t="s">
        <v>142</v>
      </c>
      <c r="E35" s="172"/>
      <c r="F35" s="173"/>
      <c r="G35" s="173"/>
      <c r="H35" s="174"/>
      <c r="I35" s="175"/>
      <c r="J35" s="176"/>
      <c r="K35" s="181"/>
      <c r="L35" s="176"/>
      <c r="M35" s="177"/>
    </row>
    <row r="36" spans="1:13" s="30" customFormat="1" x14ac:dyDescent="0.2">
      <c r="A36" s="45" t="s">
        <v>130</v>
      </c>
      <c r="B36" s="45" t="s">
        <v>131</v>
      </c>
      <c r="C36" s="31" t="s">
        <v>132</v>
      </c>
      <c r="D36" s="20" t="s">
        <v>142</v>
      </c>
      <c r="E36" s="172"/>
      <c r="F36" s="173"/>
      <c r="G36" s="173"/>
      <c r="H36" s="174"/>
      <c r="I36" s="175"/>
      <c r="J36" s="176"/>
      <c r="K36" s="181"/>
      <c r="L36" s="176"/>
      <c r="M36" s="177"/>
    </row>
    <row r="37" spans="1:13" s="30" customFormat="1" x14ac:dyDescent="0.2">
      <c r="A37" s="45" t="s">
        <v>130</v>
      </c>
      <c r="B37" s="45" t="s">
        <v>131</v>
      </c>
      <c r="C37" s="31" t="s">
        <v>132</v>
      </c>
      <c r="D37" s="20" t="s">
        <v>167</v>
      </c>
      <c r="E37" s="172"/>
      <c r="F37" s="173"/>
      <c r="G37" s="173"/>
      <c r="H37" s="174"/>
      <c r="I37" s="175"/>
      <c r="J37" s="176"/>
      <c r="K37" s="181"/>
      <c r="L37" s="176"/>
      <c r="M37" s="177"/>
    </row>
    <row r="38" spans="1:13" s="30" customFormat="1" x14ac:dyDescent="0.2">
      <c r="A38" s="45" t="s">
        <v>130</v>
      </c>
      <c r="B38" s="45" t="s">
        <v>131</v>
      </c>
      <c r="C38" s="31" t="s">
        <v>132</v>
      </c>
      <c r="D38" s="20" t="s">
        <v>167</v>
      </c>
      <c r="E38" s="172"/>
      <c r="F38" s="173"/>
      <c r="G38" s="173"/>
      <c r="H38" s="174"/>
      <c r="I38" s="175"/>
      <c r="J38" s="176"/>
      <c r="K38" s="181"/>
      <c r="L38" s="176"/>
      <c r="M38" s="177"/>
    </row>
    <row r="39" spans="1:13" s="30" customFormat="1" x14ac:dyDescent="0.2">
      <c r="A39" s="45" t="s">
        <v>130</v>
      </c>
      <c r="B39" s="45" t="s">
        <v>131</v>
      </c>
      <c r="C39" s="31" t="s">
        <v>132</v>
      </c>
      <c r="D39" s="20" t="s">
        <v>294</v>
      </c>
      <c r="E39" s="172"/>
      <c r="F39" s="173"/>
      <c r="G39" s="173"/>
      <c r="H39" s="174"/>
      <c r="I39" s="175"/>
      <c r="J39" s="176"/>
      <c r="K39" s="181"/>
      <c r="L39" s="176"/>
      <c r="M39" s="177"/>
    </row>
    <row r="40" spans="1:13" s="30" customFormat="1" x14ac:dyDescent="0.2">
      <c r="A40" s="45" t="s">
        <v>130</v>
      </c>
      <c r="B40" s="45" t="s">
        <v>131</v>
      </c>
      <c r="C40" s="31" t="s">
        <v>132</v>
      </c>
      <c r="D40" s="20" t="s">
        <v>140</v>
      </c>
      <c r="E40" s="185"/>
      <c r="F40" s="173"/>
      <c r="G40" s="173"/>
      <c r="H40" s="174"/>
      <c r="I40" s="175"/>
      <c r="J40" s="176"/>
      <c r="K40" s="181"/>
      <c r="L40" s="176"/>
      <c r="M40" s="177"/>
    </row>
    <row r="41" spans="1:13" s="30" customFormat="1" x14ac:dyDescent="0.2">
      <c r="A41" s="45" t="s">
        <v>130</v>
      </c>
      <c r="B41" s="45" t="s">
        <v>131</v>
      </c>
      <c r="C41" s="31" t="s">
        <v>132</v>
      </c>
      <c r="D41" s="20" t="s">
        <v>147</v>
      </c>
      <c r="E41" s="172"/>
      <c r="F41" s="173"/>
      <c r="G41" s="173"/>
      <c r="H41" s="174"/>
      <c r="I41" s="175"/>
      <c r="J41" s="176"/>
      <c r="K41" s="181"/>
      <c r="L41" s="176"/>
      <c r="M41" s="177"/>
    </row>
    <row r="42" spans="1:13" s="30" customFormat="1" x14ac:dyDescent="0.2">
      <c r="A42" s="151" t="s">
        <v>130</v>
      </c>
      <c r="B42" s="151" t="s">
        <v>131</v>
      </c>
      <c r="C42" s="156" t="s">
        <v>132</v>
      </c>
      <c r="D42" s="154" t="s">
        <v>144</v>
      </c>
      <c r="E42" s="186"/>
      <c r="F42" s="178"/>
      <c r="G42" s="178"/>
      <c r="H42" s="179"/>
      <c r="I42" s="180"/>
      <c r="J42" s="187"/>
      <c r="K42" s="181"/>
      <c r="L42" s="176"/>
      <c r="M42" s="177"/>
    </row>
    <row r="43" spans="1:13" s="30" customFormat="1" x14ac:dyDescent="0.2">
      <c r="A43" s="151"/>
      <c r="B43" s="151"/>
      <c r="C43" s="156"/>
      <c r="D43" s="151"/>
      <c r="E43" s="186"/>
      <c r="F43" s="178"/>
      <c r="G43" s="178"/>
      <c r="H43" s="179"/>
      <c r="I43" s="180"/>
      <c r="J43" s="187"/>
      <c r="K43" s="181"/>
      <c r="L43" s="176"/>
      <c r="M43" s="177"/>
    </row>
    <row r="44" spans="1:13" s="30" customFormat="1" x14ac:dyDescent="0.2">
      <c r="A44" s="151"/>
      <c r="B44" s="151"/>
      <c r="C44" s="156"/>
      <c r="D44" s="151"/>
      <c r="E44" s="186"/>
      <c r="F44" s="178"/>
      <c r="G44" s="178"/>
      <c r="H44" s="179"/>
      <c r="I44" s="180"/>
      <c r="J44" s="187"/>
      <c r="K44" s="181"/>
      <c r="L44" s="176"/>
      <c r="M44" s="177"/>
    </row>
    <row r="45" spans="1:13" s="30" customFormat="1" x14ac:dyDescent="0.2">
      <c r="A45" s="151"/>
      <c r="B45" s="151"/>
      <c r="C45" s="156"/>
      <c r="D45" s="151"/>
      <c r="E45" s="186"/>
      <c r="F45" s="178"/>
      <c r="G45" s="178"/>
      <c r="H45" s="179"/>
      <c r="I45" s="180"/>
      <c r="J45" s="187"/>
      <c r="K45" s="181"/>
      <c r="L45" s="176"/>
      <c r="M45" s="177"/>
    </row>
    <row r="46" spans="1:13" s="30" customFormat="1" x14ac:dyDescent="0.2">
      <c r="A46" s="45" t="s">
        <v>130</v>
      </c>
      <c r="B46" s="45" t="s">
        <v>131</v>
      </c>
      <c r="C46" s="32" t="s">
        <v>145</v>
      </c>
      <c r="D46" s="20" t="s">
        <v>133</v>
      </c>
      <c r="E46" s="188"/>
      <c r="F46" s="189"/>
      <c r="G46" s="189"/>
      <c r="H46" s="174"/>
      <c r="I46" s="175"/>
      <c r="J46" s="190"/>
      <c r="K46" s="190"/>
      <c r="L46" s="191"/>
      <c r="M46" s="177"/>
    </row>
    <row r="47" spans="1:13" s="30" customFormat="1" x14ac:dyDescent="0.2">
      <c r="A47" s="45" t="s">
        <v>130</v>
      </c>
      <c r="B47" s="45" t="s">
        <v>131</v>
      </c>
      <c r="C47" s="32" t="s">
        <v>145</v>
      </c>
      <c r="D47" s="20" t="s">
        <v>133</v>
      </c>
      <c r="E47" s="188"/>
      <c r="F47" s="189"/>
      <c r="G47" s="189"/>
      <c r="H47" s="174"/>
      <c r="I47" s="175"/>
      <c r="J47" s="190"/>
      <c r="K47" s="190"/>
      <c r="L47" s="191"/>
      <c r="M47" s="177"/>
    </row>
    <row r="48" spans="1:13" s="30" customFormat="1" x14ac:dyDescent="0.2">
      <c r="A48" s="45" t="s">
        <v>130</v>
      </c>
      <c r="B48" s="45" t="s">
        <v>131</v>
      </c>
      <c r="C48" s="32" t="s">
        <v>145</v>
      </c>
      <c r="D48" s="20" t="s">
        <v>133</v>
      </c>
      <c r="E48" s="188"/>
      <c r="F48" s="189"/>
      <c r="G48" s="189"/>
      <c r="H48" s="174"/>
      <c r="I48" s="175"/>
      <c r="J48" s="190"/>
      <c r="K48" s="190"/>
      <c r="L48" s="191"/>
      <c r="M48" s="177"/>
    </row>
    <row r="49" spans="1:13" s="30" customFormat="1" x14ac:dyDescent="0.2">
      <c r="A49" s="45" t="s">
        <v>130</v>
      </c>
      <c r="B49" s="45" t="s">
        <v>131</v>
      </c>
      <c r="C49" s="32" t="s">
        <v>145</v>
      </c>
      <c r="D49" s="20" t="s">
        <v>133</v>
      </c>
      <c r="E49" s="188"/>
      <c r="F49" s="189"/>
      <c r="G49" s="189"/>
      <c r="H49" s="174"/>
      <c r="I49" s="175"/>
      <c r="J49" s="190"/>
      <c r="K49" s="190"/>
      <c r="L49" s="191"/>
      <c r="M49" s="177"/>
    </row>
    <row r="50" spans="1:13" s="30" customFormat="1" x14ac:dyDescent="0.2">
      <c r="A50" s="45" t="s">
        <v>130</v>
      </c>
      <c r="B50" s="45" t="s">
        <v>131</v>
      </c>
      <c r="C50" s="32" t="s">
        <v>145</v>
      </c>
      <c r="D50" s="20" t="s">
        <v>133</v>
      </c>
      <c r="E50" s="188"/>
      <c r="F50" s="189"/>
      <c r="G50" s="189"/>
      <c r="H50" s="174"/>
      <c r="I50" s="175"/>
      <c r="J50" s="190"/>
      <c r="K50" s="190"/>
      <c r="L50" s="191"/>
      <c r="M50" s="177"/>
    </row>
    <row r="51" spans="1:13" s="30" customFormat="1" x14ac:dyDescent="0.2">
      <c r="A51" s="45" t="s">
        <v>130</v>
      </c>
      <c r="B51" s="45" t="s">
        <v>131</v>
      </c>
      <c r="C51" s="32" t="s">
        <v>145</v>
      </c>
      <c r="D51" s="20" t="s">
        <v>133</v>
      </c>
      <c r="E51" s="188"/>
      <c r="F51" s="189"/>
      <c r="G51" s="189"/>
      <c r="H51" s="174"/>
      <c r="I51" s="175"/>
      <c r="J51" s="190"/>
      <c r="K51" s="190"/>
      <c r="L51" s="191"/>
      <c r="M51" s="177"/>
    </row>
    <row r="52" spans="1:13" s="30" customFormat="1" x14ac:dyDescent="0.2">
      <c r="A52" s="45" t="s">
        <v>130</v>
      </c>
      <c r="B52" s="45" t="s">
        <v>131</v>
      </c>
      <c r="C52" s="32" t="s">
        <v>145</v>
      </c>
      <c r="D52" s="20" t="s">
        <v>134</v>
      </c>
      <c r="E52" s="188"/>
      <c r="F52" s="189"/>
      <c r="G52" s="189"/>
      <c r="H52" s="174"/>
      <c r="I52" s="175"/>
      <c r="J52" s="176"/>
      <c r="K52" s="176"/>
      <c r="L52" s="191"/>
      <c r="M52" s="177"/>
    </row>
    <row r="53" spans="1:13" s="30" customFormat="1" x14ac:dyDescent="0.2">
      <c r="A53" s="45" t="s">
        <v>130</v>
      </c>
      <c r="B53" s="45" t="s">
        <v>131</v>
      </c>
      <c r="C53" s="32" t="s">
        <v>145</v>
      </c>
      <c r="D53" s="20" t="s">
        <v>134</v>
      </c>
      <c r="E53" s="188"/>
      <c r="F53" s="189"/>
      <c r="G53" s="189"/>
      <c r="H53" s="174"/>
      <c r="I53" s="175"/>
      <c r="J53" s="190"/>
      <c r="K53" s="190"/>
      <c r="L53" s="191"/>
      <c r="M53" s="177"/>
    </row>
    <row r="54" spans="1:13" s="30" customFormat="1" x14ac:dyDescent="0.2">
      <c r="A54" s="45" t="s">
        <v>130</v>
      </c>
      <c r="B54" s="45" t="s">
        <v>131</v>
      </c>
      <c r="C54" s="32" t="s">
        <v>145</v>
      </c>
      <c r="D54" s="20" t="s">
        <v>134</v>
      </c>
      <c r="E54" s="188"/>
      <c r="F54" s="189"/>
      <c r="G54" s="189"/>
      <c r="H54" s="174"/>
      <c r="I54" s="175"/>
      <c r="J54" s="190"/>
      <c r="K54" s="190"/>
      <c r="L54" s="191"/>
      <c r="M54" s="177"/>
    </row>
    <row r="55" spans="1:13" s="30" customFormat="1" x14ac:dyDescent="0.2">
      <c r="A55" s="45" t="s">
        <v>130</v>
      </c>
      <c r="B55" s="45" t="s">
        <v>131</v>
      </c>
      <c r="C55" s="32" t="s">
        <v>145</v>
      </c>
      <c r="D55" s="20" t="s">
        <v>134</v>
      </c>
      <c r="E55" s="188"/>
      <c r="F55" s="189"/>
      <c r="G55" s="189"/>
      <c r="H55" s="174"/>
      <c r="I55" s="175"/>
      <c r="J55" s="190"/>
      <c r="K55" s="190"/>
      <c r="L55" s="191"/>
      <c r="M55" s="177"/>
    </row>
    <row r="56" spans="1:13" s="30" customFormat="1" x14ac:dyDescent="0.2">
      <c r="A56" s="45" t="s">
        <v>130</v>
      </c>
      <c r="B56" s="45" t="s">
        <v>131</v>
      </c>
      <c r="C56" s="32" t="s">
        <v>145</v>
      </c>
      <c r="D56" s="20" t="s">
        <v>134</v>
      </c>
      <c r="E56" s="188"/>
      <c r="F56" s="189"/>
      <c r="G56" s="189"/>
      <c r="H56" s="174"/>
      <c r="I56" s="175"/>
      <c r="J56" s="190"/>
      <c r="K56" s="190"/>
      <c r="L56" s="191"/>
      <c r="M56" s="177"/>
    </row>
    <row r="57" spans="1:13" s="30" customFormat="1" x14ac:dyDescent="0.2">
      <c r="A57" s="45" t="s">
        <v>130</v>
      </c>
      <c r="B57" s="45" t="s">
        <v>131</v>
      </c>
      <c r="C57" s="32" t="s">
        <v>145</v>
      </c>
      <c r="D57" s="20" t="s">
        <v>134</v>
      </c>
      <c r="E57" s="188"/>
      <c r="F57" s="189"/>
      <c r="G57" s="189"/>
      <c r="H57" s="174"/>
      <c r="I57" s="175"/>
      <c r="J57" s="190"/>
      <c r="K57" s="190"/>
      <c r="L57" s="191"/>
      <c r="M57" s="177"/>
    </row>
    <row r="58" spans="1:13" s="30" customFormat="1" x14ac:dyDescent="0.2">
      <c r="A58" s="45" t="s">
        <v>130</v>
      </c>
      <c r="B58" s="45" t="s">
        <v>131</v>
      </c>
      <c r="C58" s="32" t="s">
        <v>145</v>
      </c>
      <c r="D58" s="20" t="s">
        <v>135</v>
      </c>
      <c r="E58" s="188"/>
      <c r="F58" s="189"/>
      <c r="G58" s="189"/>
      <c r="H58" s="174"/>
      <c r="I58" s="175"/>
      <c r="J58" s="181"/>
      <c r="K58" s="176"/>
      <c r="L58" s="191"/>
      <c r="M58" s="177"/>
    </row>
    <row r="59" spans="1:13" s="30" customFormat="1" x14ac:dyDescent="0.2">
      <c r="A59" s="45" t="s">
        <v>130</v>
      </c>
      <c r="B59" s="45" t="s">
        <v>131</v>
      </c>
      <c r="C59" s="32" t="s">
        <v>145</v>
      </c>
      <c r="D59" s="20" t="s">
        <v>146</v>
      </c>
      <c r="E59" s="188"/>
      <c r="F59" s="189"/>
      <c r="G59" s="189"/>
      <c r="H59" s="174"/>
      <c r="I59" s="175"/>
      <c r="J59" s="181"/>
      <c r="K59" s="176"/>
      <c r="L59" s="191"/>
      <c r="M59" s="177"/>
    </row>
    <row r="60" spans="1:13" s="30" customFormat="1" x14ac:dyDescent="0.2">
      <c r="A60" s="45" t="s">
        <v>130</v>
      </c>
      <c r="B60" s="45" t="s">
        <v>131</v>
      </c>
      <c r="C60" s="32" t="s">
        <v>145</v>
      </c>
      <c r="D60" s="20" t="s">
        <v>146</v>
      </c>
      <c r="E60" s="188"/>
      <c r="F60" s="189"/>
      <c r="G60" s="189"/>
      <c r="H60" s="174"/>
      <c r="I60" s="175"/>
      <c r="J60" s="181"/>
      <c r="K60" s="176"/>
      <c r="L60" s="191"/>
      <c r="M60" s="177"/>
    </row>
    <row r="61" spans="1:13" s="30" customFormat="1" x14ac:dyDescent="0.2">
      <c r="A61" s="45" t="s">
        <v>130</v>
      </c>
      <c r="B61" s="45" t="s">
        <v>131</v>
      </c>
      <c r="C61" s="32" t="s">
        <v>145</v>
      </c>
      <c r="D61" s="44" t="s">
        <v>303</v>
      </c>
      <c r="E61" s="188"/>
      <c r="F61" s="189"/>
      <c r="G61" s="189"/>
      <c r="H61" s="174"/>
      <c r="I61" s="175"/>
      <c r="J61" s="181"/>
      <c r="K61" s="181"/>
      <c r="L61" s="191"/>
      <c r="M61" s="177"/>
    </row>
    <row r="62" spans="1:13" s="30" customFormat="1" x14ac:dyDescent="0.2">
      <c r="A62" s="45" t="s">
        <v>130</v>
      </c>
      <c r="B62" s="45" t="s">
        <v>131</v>
      </c>
      <c r="C62" s="32" t="s">
        <v>145</v>
      </c>
      <c r="D62" s="44" t="s">
        <v>165</v>
      </c>
      <c r="E62" s="188"/>
      <c r="F62" s="189"/>
      <c r="G62" s="189"/>
      <c r="H62" s="174"/>
      <c r="I62" s="175"/>
      <c r="J62" s="181"/>
      <c r="K62" s="176"/>
      <c r="L62" s="191"/>
      <c r="M62" s="177"/>
    </row>
    <row r="63" spans="1:13" s="30" customFormat="1" x14ac:dyDescent="0.2">
      <c r="A63" s="45" t="s">
        <v>130</v>
      </c>
      <c r="B63" s="45" t="s">
        <v>131</v>
      </c>
      <c r="C63" s="32" t="s">
        <v>145</v>
      </c>
      <c r="D63" s="44" t="s">
        <v>138</v>
      </c>
      <c r="E63" s="188"/>
      <c r="F63" s="189"/>
      <c r="G63" s="189"/>
      <c r="H63" s="174"/>
      <c r="I63" s="175"/>
      <c r="J63" s="181"/>
      <c r="K63" s="181"/>
      <c r="L63" s="191"/>
      <c r="M63" s="177"/>
    </row>
    <row r="64" spans="1:13" s="30" customFormat="1" x14ac:dyDescent="0.2">
      <c r="A64" s="45" t="s">
        <v>130</v>
      </c>
      <c r="B64" s="45" t="s">
        <v>131</v>
      </c>
      <c r="C64" s="32" t="s">
        <v>145</v>
      </c>
      <c r="D64" s="44" t="s">
        <v>138</v>
      </c>
      <c r="E64" s="188"/>
      <c r="F64" s="189"/>
      <c r="G64" s="189"/>
      <c r="H64" s="174"/>
      <c r="I64" s="175"/>
      <c r="J64" s="181"/>
      <c r="K64" s="181"/>
      <c r="L64" s="191"/>
      <c r="M64" s="177"/>
    </row>
    <row r="65" spans="1:13" s="30" customFormat="1" x14ac:dyDescent="0.2">
      <c r="A65" s="45" t="s">
        <v>130</v>
      </c>
      <c r="B65" s="45" t="s">
        <v>131</v>
      </c>
      <c r="C65" s="32" t="s">
        <v>145</v>
      </c>
      <c r="D65" s="44" t="s">
        <v>138</v>
      </c>
      <c r="E65" s="188"/>
      <c r="F65" s="189"/>
      <c r="G65" s="189"/>
      <c r="H65" s="174"/>
      <c r="I65" s="175"/>
      <c r="J65" s="181"/>
      <c r="K65" s="181"/>
      <c r="L65" s="191"/>
      <c r="M65" s="177"/>
    </row>
    <row r="66" spans="1:13" s="30" customFormat="1" x14ac:dyDescent="0.2">
      <c r="A66" s="45" t="s">
        <v>130</v>
      </c>
      <c r="B66" s="45" t="s">
        <v>131</v>
      </c>
      <c r="C66" s="32" t="s">
        <v>145</v>
      </c>
      <c r="D66" s="44" t="s">
        <v>139</v>
      </c>
      <c r="E66" s="185"/>
      <c r="F66" s="189"/>
      <c r="G66" s="189"/>
      <c r="H66" s="174"/>
      <c r="I66" s="175"/>
      <c r="J66" s="181"/>
      <c r="K66" s="176"/>
      <c r="L66" s="191"/>
      <c r="M66" s="177"/>
    </row>
    <row r="67" spans="1:13" s="30" customFormat="1" x14ac:dyDescent="0.2">
      <c r="A67" s="45" t="s">
        <v>130</v>
      </c>
      <c r="B67" s="45" t="s">
        <v>131</v>
      </c>
      <c r="C67" s="32" t="s">
        <v>145</v>
      </c>
      <c r="D67" s="44" t="s">
        <v>139</v>
      </c>
      <c r="E67" s="188"/>
      <c r="F67" s="189"/>
      <c r="G67" s="189"/>
      <c r="H67" s="174"/>
      <c r="I67" s="175"/>
      <c r="J67" s="181"/>
      <c r="K67" s="176"/>
      <c r="L67" s="191"/>
      <c r="M67" s="177"/>
    </row>
    <row r="68" spans="1:13" s="30" customFormat="1" x14ac:dyDescent="0.2">
      <c r="A68" s="45" t="s">
        <v>130</v>
      </c>
      <c r="B68" s="45" t="s">
        <v>131</v>
      </c>
      <c r="C68" s="32" t="s">
        <v>145</v>
      </c>
      <c r="D68" s="44" t="s">
        <v>139</v>
      </c>
      <c r="E68" s="188"/>
      <c r="F68" s="189"/>
      <c r="G68" s="189"/>
      <c r="H68" s="174"/>
      <c r="I68" s="175"/>
      <c r="J68" s="181"/>
      <c r="K68" s="176"/>
      <c r="L68" s="191"/>
      <c r="M68" s="177"/>
    </row>
    <row r="69" spans="1:13" s="30" customFormat="1" x14ac:dyDescent="0.2">
      <c r="A69" s="45" t="s">
        <v>130</v>
      </c>
      <c r="B69" s="45" t="s">
        <v>131</v>
      </c>
      <c r="C69" s="32" t="s">
        <v>145</v>
      </c>
      <c r="D69" s="44" t="s">
        <v>139</v>
      </c>
      <c r="E69" s="188"/>
      <c r="F69" s="189"/>
      <c r="G69" s="189"/>
      <c r="H69" s="174"/>
      <c r="I69" s="175"/>
      <c r="J69" s="181"/>
      <c r="K69" s="176"/>
      <c r="L69" s="191"/>
      <c r="M69" s="177"/>
    </row>
    <row r="70" spans="1:13" s="30" customFormat="1" x14ac:dyDescent="0.2">
      <c r="A70" s="45" t="s">
        <v>130</v>
      </c>
      <c r="B70" s="45" t="s">
        <v>131</v>
      </c>
      <c r="C70" s="32" t="s">
        <v>145</v>
      </c>
      <c r="D70" s="44" t="s">
        <v>139</v>
      </c>
      <c r="E70" s="188"/>
      <c r="F70" s="189"/>
      <c r="G70" s="189"/>
      <c r="H70" s="174"/>
      <c r="I70" s="175"/>
      <c r="J70" s="181"/>
      <c r="K70" s="176"/>
      <c r="L70" s="191"/>
      <c r="M70" s="177"/>
    </row>
    <row r="71" spans="1:13" s="30" customFormat="1" x14ac:dyDescent="0.2">
      <c r="A71" s="45" t="s">
        <v>130</v>
      </c>
      <c r="B71" s="45" t="s">
        <v>131</v>
      </c>
      <c r="C71" s="32" t="s">
        <v>145</v>
      </c>
      <c r="D71" s="20" t="s">
        <v>164</v>
      </c>
      <c r="E71" s="185"/>
      <c r="F71" s="189"/>
      <c r="G71" s="189"/>
      <c r="H71" s="174"/>
      <c r="I71" s="175"/>
      <c r="J71" s="176"/>
      <c r="K71" s="177"/>
      <c r="L71" s="177"/>
      <c r="M71" s="177"/>
    </row>
    <row r="72" spans="1:13" s="30" customFormat="1" x14ac:dyDescent="0.2">
      <c r="A72" s="45" t="s">
        <v>130</v>
      </c>
      <c r="B72" s="45" t="s">
        <v>131</v>
      </c>
      <c r="C72" s="32" t="s">
        <v>145</v>
      </c>
      <c r="D72" s="20" t="s">
        <v>167</v>
      </c>
      <c r="E72" s="185"/>
      <c r="F72" s="189"/>
      <c r="G72" s="189"/>
      <c r="H72" s="174"/>
      <c r="I72" s="175"/>
      <c r="J72" s="176"/>
      <c r="K72" s="177"/>
      <c r="L72" s="177"/>
      <c r="M72" s="177"/>
    </row>
    <row r="73" spans="1:13" s="30" customFormat="1" x14ac:dyDescent="0.2">
      <c r="A73" s="45" t="s">
        <v>130</v>
      </c>
      <c r="B73" s="45" t="s">
        <v>131</v>
      </c>
      <c r="C73" s="32" t="s">
        <v>145</v>
      </c>
      <c r="D73" s="20" t="s">
        <v>167</v>
      </c>
      <c r="E73" s="188"/>
      <c r="F73" s="189"/>
      <c r="G73" s="189"/>
      <c r="H73" s="174"/>
      <c r="I73" s="175"/>
      <c r="J73" s="176"/>
      <c r="K73" s="177"/>
      <c r="L73" s="177"/>
      <c r="M73" s="177"/>
    </row>
    <row r="74" spans="1:13" s="30" customFormat="1" x14ac:dyDescent="0.2">
      <c r="A74" s="45" t="s">
        <v>130</v>
      </c>
      <c r="B74" s="45" t="s">
        <v>131</v>
      </c>
      <c r="C74" s="32" t="s">
        <v>145</v>
      </c>
      <c r="D74" s="20" t="s">
        <v>167</v>
      </c>
      <c r="E74" s="188"/>
      <c r="F74" s="189"/>
      <c r="G74" s="189"/>
      <c r="H74" s="174"/>
      <c r="I74" s="175"/>
      <c r="J74" s="176"/>
      <c r="K74" s="177"/>
      <c r="L74" s="177"/>
      <c r="M74" s="177"/>
    </row>
    <row r="75" spans="1:13" s="30" customFormat="1" x14ac:dyDescent="0.2">
      <c r="A75" s="45" t="s">
        <v>130</v>
      </c>
      <c r="B75" s="45" t="s">
        <v>131</v>
      </c>
      <c r="C75" s="32" t="s">
        <v>145</v>
      </c>
      <c r="D75" s="20" t="s">
        <v>167</v>
      </c>
      <c r="E75" s="188"/>
      <c r="F75" s="189"/>
      <c r="G75" s="189"/>
      <c r="H75" s="174"/>
      <c r="I75" s="175"/>
      <c r="J75" s="176"/>
      <c r="K75" s="177"/>
      <c r="L75" s="177"/>
      <c r="M75" s="177"/>
    </row>
    <row r="76" spans="1:13" s="30" customFormat="1" x14ac:dyDescent="0.2">
      <c r="A76" s="45" t="s">
        <v>130</v>
      </c>
      <c r="B76" s="45" t="s">
        <v>131</v>
      </c>
      <c r="C76" s="32" t="s">
        <v>145</v>
      </c>
      <c r="D76" s="20" t="s">
        <v>141</v>
      </c>
      <c r="E76" s="185"/>
      <c r="F76" s="189"/>
      <c r="G76" s="189"/>
      <c r="H76" s="174"/>
      <c r="I76" s="175"/>
      <c r="J76" s="176"/>
      <c r="K76" s="177"/>
      <c r="L76" s="177"/>
      <c r="M76" s="177"/>
    </row>
    <row r="77" spans="1:13" s="30" customFormat="1" x14ac:dyDescent="0.2">
      <c r="A77" s="45" t="s">
        <v>130</v>
      </c>
      <c r="B77" s="45" t="s">
        <v>131</v>
      </c>
      <c r="C77" s="32" t="s">
        <v>145</v>
      </c>
      <c r="D77" s="20" t="s">
        <v>141</v>
      </c>
      <c r="E77" s="188"/>
      <c r="F77" s="189"/>
      <c r="G77" s="189"/>
      <c r="H77" s="174"/>
      <c r="I77" s="175"/>
      <c r="J77" s="176"/>
      <c r="K77" s="177"/>
      <c r="L77" s="177"/>
      <c r="M77" s="177"/>
    </row>
    <row r="78" spans="1:13" s="30" customFormat="1" x14ac:dyDescent="0.2">
      <c r="A78" s="45" t="s">
        <v>130</v>
      </c>
      <c r="B78" s="45" t="s">
        <v>131</v>
      </c>
      <c r="C78" s="32" t="s">
        <v>145</v>
      </c>
      <c r="D78" s="20" t="s">
        <v>168</v>
      </c>
      <c r="E78" s="188"/>
      <c r="F78" s="189"/>
      <c r="G78" s="189"/>
      <c r="H78" s="174"/>
      <c r="I78" s="175"/>
      <c r="J78" s="176"/>
      <c r="K78" s="177"/>
      <c r="L78" s="177"/>
      <c r="M78" s="177"/>
    </row>
    <row r="79" spans="1:13" x14ac:dyDescent="0.2">
      <c r="A79" s="45" t="s">
        <v>130</v>
      </c>
      <c r="B79" s="45" t="s">
        <v>131</v>
      </c>
      <c r="C79" s="32" t="s">
        <v>145</v>
      </c>
      <c r="D79" s="20" t="s">
        <v>168</v>
      </c>
      <c r="E79" s="188"/>
      <c r="F79" s="189"/>
      <c r="G79" s="189"/>
      <c r="H79" s="174"/>
      <c r="I79" s="175"/>
      <c r="J79" s="182"/>
      <c r="K79" s="182"/>
      <c r="L79" s="183"/>
      <c r="M79" s="184"/>
    </row>
    <row r="80" spans="1:13" s="30" customFormat="1" x14ac:dyDescent="0.2">
      <c r="A80" s="151" t="s">
        <v>130</v>
      </c>
      <c r="B80" s="151" t="s">
        <v>131</v>
      </c>
      <c r="C80" s="157" t="s">
        <v>145</v>
      </c>
      <c r="D80" s="154" t="s">
        <v>143</v>
      </c>
      <c r="E80" s="192"/>
      <c r="F80" s="193"/>
      <c r="G80" s="193"/>
      <c r="H80" s="179"/>
      <c r="I80" s="180"/>
      <c r="J80" s="187"/>
      <c r="K80" s="194"/>
      <c r="L80" s="194"/>
      <c r="M80" s="177"/>
    </row>
    <row r="81" spans="1:13" s="30" customFormat="1" x14ac:dyDescent="0.2">
      <c r="A81" s="151"/>
      <c r="B81" s="151"/>
      <c r="C81" s="157"/>
      <c r="D81" s="151"/>
      <c r="E81" s="192"/>
      <c r="F81" s="193"/>
      <c r="G81" s="193"/>
      <c r="H81" s="179"/>
      <c r="I81" s="180"/>
      <c r="J81" s="187"/>
      <c r="K81" s="194"/>
      <c r="L81" s="194"/>
      <c r="M81" s="177"/>
    </row>
    <row r="82" spans="1:13" s="30" customFormat="1" x14ac:dyDescent="0.2">
      <c r="A82" s="151"/>
      <c r="B82" s="151"/>
      <c r="C82" s="157"/>
      <c r="D82" s="151"/>
      <c r="E82" s="192"/>
      <c r="F82" s="193"/>
      <c r="G82" s="193"/>
      <c r="H82" s="179"/>
      <c r="I82" s="180"/>
      <c r="J82" s="187"/>
      <c r="K82" s="194"/>
      <c r="L82" s="194"/>
      <c r="M82" s="177"/>
    </row>
    <row r="83" spans="1:13" s="30" customFormat="1" x14ac:dyDescent="0.2">
      <c r="A83" s="151"/>
      <c r="B83" s="151"/>
      <c r="C83" s="157"/>
      <c r="D83" s="151"/>
      <c r="E83" s="192"/>
      <c r="F83" s="193"/>
      <c r="G83" s="193"/>
      <c r="H83" s="179"/>
      <c r="I83" s="180"/>
      <c r="J83" s="187"/>
      <c r="K83" s="194"/>
      <c r="L83" s="194"/>
      <c r="M83" s="177"/>
    </row>
    <row r="84" spans="1:13" s="30" customFormat="1" x14ac:dyDescent="0.2">
      <c r="A84" s="151"/>
      <c r="B84" s="151"/>
      <c r="C84" s="157"/>
      <c r="D84" s="151"/>
      <c r="E84" s="192"/>
      <c r="F84" s="193"/>
      <c r="G84" s="193"/>
      <c r="H84" s="179"/>
      <c r="I84" s="180"/>
      <c r="J84" s="187"/>
      <c r="K84" s="194"/>
      <c r="L84" s="194"/>
      <c r="M84" s="177"/>
    </row>
    <row r="85" spans="1:13" s="30" customFormat="1" x14ac:dyDescent="0.2">
      <c r="A85" s="151" t="s">
        <v>130</v>
      </c>
      <c r="B85" s="151" t="s">
        <v>131</v>
      </c>
      <c r="C85" s="157" t="s">
        <v>145</v>
      </c>
      <c r="D85" s="154" t="s">
        <v>144</v>
      </c>
      <c r="E85" s="192"/>
      <c r="F85" s="193"/>
      <c r="G85" s="193"/>
      <c r="H85" s="179"/>
      <c r="I85" s="180"/>
      <c r="J85" s="187"/>
      <c r="K85" s="194"/>
      <c r="L85" s="194"/>
      <c r="M85" s="177"/>
    </row>
    <row r="86" spans="1:13" s="30" customFormat="1" x14ac:dyDescent="0.2">
      <c r="A86" s="151"/>
      <c r="B86" s="151"/>
      <c r="C86" s="157"/>
      <c r="D86" s="154"/>
      <c r="E86" s="192"/>
      <c r="F86" s="193"/>
      <c r="G86" s="193"/>
      <c r="H86" s="179"/>
      <c r="I86" s="180"/>
      <c r="J86" s="187"/>
      <c r="K86" s="194"/>
      <c r="L86" s="194"/>
      <c r="M86" s="177"/>
    </row>
    <row r="87" spans="1:13" s="30" customFormat="1" x14ac:dyDescent="0.2">
      <c r="A87" s="151"/>
      <c r="B87" s="151"/>
      <c r="C87" s="157"/>
      <c r="D87" s="154"/>
      <c r="E87" s="192"/>
      <c r="F87" s="193"/>
      <c r="G87" s="193"/>
      <c r="H87" s="179"/>
      <c r="I87" s="180"/>
      <c r="J87" s="187"/>
      <c r="K87" s="194"/>
      <c r="L87" s="194"/>
      <c r="M87" s="177"/>
    </row>
    <row r="88" spans="1:13" s="30" customFormat="1" x14ac:dyDescent="0.2">
      <c r="A88" s="151"/>
      <c r="B88" s="151"/>
      <c r="C88" s="157"/>
      <c r="D88" s="151"/>
      <c r="E88" s="192"/>
      <c r="F88" s="193"/>
      <c r="G88" s="193"/>
      <c r="H88" s="179"/>
      <c r="I88" s="180"/>
      <c r="J88" s="187"/>
      <c r="K88" s="194"/>
      <c r="L88" s="194"/>
      <c r="M88" s="177"/>
    </row>
    <row r="89" spans="1:13" x14ac:dyDescent="0.2">
      <c r="A89" s="45" t="s">
        <v>130</v>
      </c>
      <c r="B89" s="45" t="s">
        <v>131</v>
      </c>
      <c r="C89" s="62" t="s">
        <v>148</v>
      </c>
      <c r="D89" s="46" t="s">
        <v>149</v>
      </c>
      <c r="E89" s="195"/>
      <c r="F89" s="173"/>
      <c r="G89" s="173"/>
      <c r="H89" s="174"/>
      <c r="I89" s="175"/>
      <c r="J89" s="196"/>
      <c r="K89" s="184"/>
      <c r="L89" s="184"/>
      <c r="M89" s="184"/>
    </row>
    <row r="90" spans="1:13" x14ac:dyDescent="0.2">
      <c r="A90" s="45" t="s">
        <v>130</v>
      </c>
      <c r="B90" s="45" t="s">
        <v>131</v>
      </c>
      <c r="C90" s="62" t="s">
        <v>148</v>
      </c>
      <c r="D90" s="46" t="s">
        <v>149</v>
      </c>
      <c r="E90" s="195"/>
      <c r="F90" s="193"/>
      <c r="G90" s="193"/>
      <c r="H90" s="179"/>
      <c r="I90" s="180"/>
      <c r="J90" s="196"/>
      <c r="K90" s="184"/>
      <c r="L90" s="184"/>
      <c r="M90" s="184"/>
    </row>
    <row r="91" spans="1:13" x14ac:dyDescent="0.2">
      <c r="A91" s="131"/>
      <c r="B91" s="131"/>
      <c r="C91" s="131"/>
      <c r="D91" s="131"/>
      <c r="E91" s="197"/>
      <c r="F91" s="184"/>
      <c r="G91" s="184"/>
      <c r="H91" s="198"/>
      <c r="I91" s="199"/>
      <c r="J91" s="182"/>
      <c r="K91" s="182"/>
      <c r="L91" s="182"/>
      <c r="M91" s="184"/>
    </row>
    <row r="92" spans="1:13" x14ac:dyDescent="0.2">
      <c r="A92" s="45" t="s">
        <v>130</v>
      </c>
      <c r="B92" s="45" t="s">
        <v>131</v>
      </c>
      <c r="C92" s="31" t="s">
        <v>132</v>
      </c>
      <c r="D92" s="46" t="s">
        <v>221</v>
      </c>
      <c r="E92" s="200"/>
      <c r="F92" s="173"/>
      <c r="G92" s="173"/>
      <c r="H92" s="174"/>
      <c r="I92" s="175"/>
      <c r="J92" s="201"/>
      <c r="K92" s="184"/>
      <c r="L92" s="184"/>
      <c r="M92" s="184"/>
    </row>
    <row r="93" spans="1:13" x14ac:dyDescent="0.2">
      <c r="A93" s="45" t="s">
        <v>130</v>
      </c>
      <c r="B93" s="45" t="s">
        <v>131</v>
      </c>
      <c r="C93" s="32" t="s">
        <v>145</v>
      </c>
      <c r="D93" s="46" t="s">
        <v>221</v>
      </c>
      <c r="E93" s="188"/>
      <c r="F93" s="189"/>
      <c r="G93" s="189"/>
      <c r="H93" s="174"/>
      <c r="I93" s="175"/>
      <c r="J93" s="201"/>
      <c r="K93" s="196"/>
      <c r="L93" s="196"/>
      <c r="M93" s="184"/>
    </row>
    <row r="94" spans="1:13" x14ac:dyDescent="0.2">
      <c r="A94" s="131"/>
      <c r="B94" s="131"/>
      <c r="C94" s="131"/>
      <c r="D94" s="131"/>
      <c r="E94" s="197"/>
      <c r="F94" s="184"/>
      <c r="G94" s="184"/>
      <c r="H94" s="198"/>
      <c r="I94" s="199"/>
      <c r="J94" s="182"/>
      <c r="K94" s="182"/>
      <c r="L94" s="182"/>
      <c r="M94" s="184"/>
    </row>
    <row r="95" spans="1:13" s="30" customFormat="1" x14ac:dyDescent="0.2">
      <c r="A95" s="45" t="s">
        <v>130</v>
      </c>
      <c r="B95" s="45" t="s">
        <v>131</v>
      </c>
      <c r="C95" s="31" t="s">
        <v>132</v>
      </c>
      <c r="D95" s="44" t="s">
        <v>150</v>
      </c>
      <c r="E95" s="200"/>
      <c r="F95" s="173"/>
      <c r="G95" s="173"/>
      <c r="H95" s="174"/>
      <c r="I95" s="175"/>
      <c r="J95" s="202"/>
      <c r="K95" s="203"/>
      <c r="L95" s="203"/>
      <c r="M95" s="177"/>
    </row>
    <row r="96" spans="1:13" s="30" customFormat="1" x14ac:dyDescent="0.2">
      <c r="A96" s="45" t="s">
        <v>130</v>
      </c>
      <c r="B96" s="45" t="s">
        <v>131</v>
      </c>
      <c r="C96" s="31" t="s">
        <v>132</v>
      </c>
      <c r="D96" s="44" t="s">
        <v>150</v>
      </c>
      <c r="E96" s="200"/>
      <c r="F96" s="173"/>
      <c r="G96" s="173"/>
      <c r="H96" s="174"/>
      <c r="I96" s="175"/>
      <c r="J96" s="202"/>
      <c r="K96" s="203"/>
      <c r="L96" s="203"/>
      <c r="M96" s="177"/>
    </row>
    <row r="97" spans="1:13" s="30" customFormat="1" x14ac:dyDescent="0.2">
      <c r="A97" s="45" t="s">
        <v>130</v>
      </c>
      <c r="B97" s="45" t="s">
        <v>131</v>
      </c>
      <c r="C97" s="31" t="s">
        <v>132</v>
      </c>
      <c r="D97" s="44" t="s">
        <v>150</v>
      </c>
      <c r="E97" s="200"/>
      <c r="F97" s="173"/>
      <c r="G97" s="173"/>
      <c r="H97" s="174"/>
      <c r="I97" s="175"/>
      <c r="J97" s="202"/>
      <c r="K97" s="203"/>
      <c r="L97" s="203"/>
      <c r="M97" s="177"/>
    </row>
    <row r="98" spans="1:13" s="30" customFormat="1" x14ac:dyDescent="0.2">
      <c r="A98" s="45" t="s">
        <v>130</v>
      </c>
      <c r="B98" s="45" t="s">
        <v>131</v>
      </c>
      <c r="C98" s="31" t="s">
        <v>132</v>
      </c>
      <c r="D98" s="44" t="s">
        <v>150</v>
      </c>
      <c r="E98" s="200"/>
      <c r="F98" s="173"/>
      <c r="G98" s="173"/>
      <c r="H98" s="174"/>
      <c r="I98" s="175"/>
      <c r="J98" s="202"/>
      <c r="K98" s="203"/>
      <c r="L98" s="203"/>
      <c r="M98" s="177"/>
    </row>
    <row r="99" spans="1:13" s="30" customFormat="1" x14ac:dyDescent="0.2">
      <c r="A99" s="45" t="s">
        <v>130</v>
      </c>
      <c r="B99" s="45" t="s">
        <v>131</v>
      </c>
      <c r="C99" s="31" t="s">
        <v>132</v>
      </c>
      <c r="D99" s="44" t="s">
        <v>150</v>
      </c>
      <c r="E99" s="200"/>
      <c r="F99" s="173"/>
      <c r="G99" s="173"/>
      <c r="H99" s="174"/>
      <c r="I99" s="175"/>
      <c r="J99" s="202"/>
      <c r="K99" s="203"/>
      <c r="L99" s="203"/>
      <c r="M99" s="177"/>
    </row>
    <row r="100" spans="1:13" s="30" customFormat="1" x14ac:dyDescent="0.2">
      <c r="A100" s="45" t="s">
        <v>130</v>
      </c>
      <c r="B100" s="45" t="s">
        <v>131</v>
      </c>
      <c r="C100" s="31" t="s">
        <v>132</v>
      </c>
      <c r="D100" s="44" t="s">
        <v>150</v>
      </c>
      <c r="E100" s="200"/>
      <c r="F100" s="173"/>
      <c r="G100" s="173"/>
      <c r="H100" s="174"/>
      <c r="I100" s="175"/>
      <c r="J100" s="202"/>
      <c r="K100" s="203"/>
      <c r="L100" s="203"/>
      <c r="M100" s="177"/>
    </row>
    <row r="101" spans="1:13" s="30" customFormat="1" x14ac:dyDescent="0.2">
      <c r="A101" s="45" t="s">
        <v>130</v>
      </c>
      <c r="B101" s="45" t="s">
        <v>131</v>
      </c>
      <c r="C101" s="31" t="s">
        <v>132</v>
      </c>
      <c r="D101" s="44" t="s">
        <v>150</v>
      </c>
      <c r="E101" s="200"/>
      <c r="F101" s="173"/>
      <c r="G101" s="173"/>
      <c r="H101" s="174"/>
      <c r="I101" s="175"/>
      <c r="J101" s="202"/>
      <c r="K101" s="203"/>
      <c r="L101" s="203"/>
      <c r="M101" s="177"/>
    </row>
    <row r="102" spans="1:13" s="30" customFormat="1" x14ac:dyDescent="0.2">
      <c r="A102" s="45" t="s">
        <v>130</v>
      </c>
      <c r="B102" s="45" t="s">
        <v>131</v>
      </c>
      <c r="C102" s="31" t="s">
        <v>132</v>
      </c>
      <c r="D102" s="44" t="s">
        <v>150</v>
      </c>
      <c r="E102" s="200"/>
      <c r="F102" s="173"/>
      <c r="G102" s="173"/>
      <c r="H102" s="174"/>
      <c r="I102" s="175"/>
      <c r="J102" s="202"/>
      <c r="K102" s="203"/>
      <c r="L102" s="203"/>
      <c r="M102" s="177"/>
    </row>
    <row r="103" spans="1:13" s="30" customFormat="1" x14ac:dyDescent="0.2">
      <c r="A103" s="45" t="s">
        <v>130</v>
      </c>
      <c r="B103" s="45" t="s">
        <v>131</v>
      </c>
      <c r="C103" s="31" t="s">
        <v>132</v>
      </c>
      <c r="D103" s="44" t="s">
        <v>150</v>
      </c>
      <c r="E103" s="200"/>
      <c r="F103" s="173"/>
      <c r="G103" s="173"/>
      <c r="H103" s="174"/>
      <c r="I103" s="175"/>
      <c r="J103" s="202"/>
      <c r="K103" s="203"/>
      <c r="L103" s="203"/>
      <c r="M103" s="177"/>
    </row>
    <row r="104" spans="1:13" s="30" customFormat="1" x14ac:dyDescent="0.2">
      <c r="A104" s="45" t="s">
        <v>130</v>
      </c>
      <c r="B104" s="45" t="s">
        <v>131</v>
      </c>
      <c r="C104" s="31" t="s">
        <v>132</v>
      </c>
      <c r="D104" s="44" t="s">
        <v>150</v>
      </c>
      <c r="E104" s="200"/>
      <c r="F104" s="173"/>
      <c r="G104" s="173"/>
      <c r="H104" s="174"/>
      <c r="I104" s="175"/>
      <c r="J104" s="202"/>
      <c r="K104" s="203"/>
      <c r="L104" s="203"/>
      <c r="M104" s="177"/>
    </row>
    <row r="105" spans="1:13" s="30" customFormat="1" x14ac:dyDescent="0.2">
      <c r="A105" s="45" t="s">
        <v>130</v>
      </c>
      <c r="B105" s="45" t="s">
        <v>131</v>
      </c>
      <c r="C105" s="31" t="s">
        <v>132</v>
      </c>
      <c r="D105" s="44" t="s">
        <v>150</v>
      </c>
      <c r="E105" s="200"/>
      <c r="F105" s="173"/>
      <c r="G105" s="173"/>
      <c r="H105" s="174"/>
      <c r="I105" s="175"/>
      <c r="J105" s="202"/>
      <c r="K105" s="203"/>
      <c r="L105" s="203"/>
      <c r="M105" s="177"/>
    </row>
    <row r="106" spans="1:13" s="30" customFormat="1" x14ac:dyDescent="0.2">
      <c r="A106" s="45" t="s">
        <v>130</v>
      </c>
      <c r="B106" s="45" t="s">
        <v>131</v>
      </c>
      <c r="C106" s="31" t="s">
        <v>132</v>
      </c>
      <c r="D106" s="44" t="s">
        <v>150</v>
      </c>
      <c r="E106" s="200"/>
      <c r="F106" s="173"/>
      <c r="G106" s="173"/>
      <c r="H106" s="174"/>
      <c r="I106" s="175"/>
      <c r="J106" s="202"/>
      <c r="K106" s="203"/>
      <c r="L106" s="203"/>
      <c r="M106" s="177"/>
    </row>
    <row r="107" spans="1:13" s="30" customFormat="1" x14ac:dyDescent="0.2">
      <c r="A107" s="45" t="s">
        <v>130</v>
      </c>
      <c r="B107" s="45" t="s">
        <v>131</v>
      </c>
      <c r="C107" s="31" t="s">
        <v>132</v>
      </c>
      <c r="D107" s="44" t="s">
        <v>150</v>
      </c>
      <c r="E107" s="200"/>
      <c r="F107" s="173"/>
      <c r="G107" s="173"/>
      <c r="H107" s="174"/>
      <c r="I107" s="175"/>
      <c r="J107" s="202"/>
      <c r="K107" s="203"/>
      <c r="L107" s="203"/>
      <c r="M107" s="177"/>
    </row>
    <row r="108" spans="1:13" s="30" customFormat="1" x14ac:dyDescent="0.2">
      <c r="A108" s="45" t="s">
        <v>130</v>
      </c>
      <c r="B108" s="45" t="s">
        <v>131</v>
      </c>
      <c r="C108" s="31" t="s">
        <v>132</v>
      </c>
      <c r="D108" s="44" t="s">
        <v>150</v>
      </c>
      <c r="E108" s="200"/>
      <c r="F108" s="173"/>
      <c r="G108" s="173"/>
      <c r="H108" s="174"/>
      <c r="I108" s="175"/>
      <c r="J108" s="202"/>
      <c r="K108" s="203"/>
      <c r="L108" s="203"/>
      <c r="M108" s="177"/>
    </row>
    <row r="109" spans="1:13" s="30" customFormat="1" x14ac:dyDescent="0.2">
      <c r="A109" s="45" t="s">
        <v>130</v>
      </c>
      <c r="B109" s="45" t="s">
        <v>131</v>
      </c>
      <c r="C109" s="31" t="s">
        <v>132</v>
      </c>
      <c r="D109" s="44" t="s">
        <v>150</v>
      </c>
      <c r="E109" s="200"/>
      <c r="F109" s="173"/>
      <c r="G109" s="173"/>
      <c r="H109" s="174"/>
      <c r="I109" s="175"/>
      <c r="J109" s="202"/>
      <c r="K109" s="203"/>
      <c r="L109" s="203"/>
      <c r="M109" s="177"/>
    </row>
    <row r="110" spans="1:13" s="30" customFormat="1" x14ac:dyDescent="0.2">
      <c r="A110" s="45" t="s">
        <v>130</v>
      </c>
      <c r="B110" s="45" t="s">
        <v>131</v>
      </c>
      <c r="C110" s="31" t="s">
        <v>132</v>
      </c>
      <c r="D110" s="44" t="s">
        <v>150</v>
      </c>
      <c r="E110" s="200"/>
      <c r="F110" s="173"/>
      <c r="G110" s="173"/>
      <c r="H110" s="174"/>
      <c r="I110" s="175"/>
      <c r="J110" s="202"/>
      <c r="K110" s="203"/>
      <c r="L110" s="203"/>
      <c r="M110" s="177"/>
    </row>
    <row r="111" spans="1:13" s="30" customFormat="1" x14ac:dyDescent="0.2">
      <c r="A111" s="45" t="s">
        <v>130</v>
      </c>
      <c r="B111" s="45" t="s">
        <v>131</v>
      </c>
      <c r="C111" s="31" t="s">
        <v>132</v>
      </c>
      <c r="D111" s="44" t="s">
        <v>150</v>
      </c>
      <c r="E111" s="200"/>
      <c r="F111" s="173"/>
      <c r="G111" s="173"/>
      <c r="H111" s="174"/>
      <c r="I111" s="175"/>
      <c r="J111" s="202"/>
      <c r="K111" s="203"/>
      <c r="L111" s="203"/>
      <c r="M111" s="177"/>
    </row>
    <row r="112" spans="1:13" x14ac:dyDescent="0.2">
      <c r="A112" s="45" t="s">
        <v>130</v>
      </c>
      <c r="B112" s="45" t="s">
        <v>131</v>
      </c>
      <c r="C112" s="32" t="s">
        <v>145</v>
      </c>
      <c r="D112" s="44" t="s">
        <v>150</v>
      </c>
      <c r="E112" s="204"/>
      <c r="F112" s="189"/>
      <c r="G112" s="189"/>
      <c r="H112" s="174"/>
      <c r="I112" s="175"/>
      <c r="J112" s="205"/>
      <c r="K112" s="203"/>
      <c r="L112" s="203"/>
      <c r="M112" s="184"/>
    </row>
    <row r="113" spans="1:13" x14ac:dyDescent="0.2">
      <c r="A113" s="45" t="s">
        <v>130</v>
      </c>
      <c r="B113" s="45" t="s">
        <v>131</v>
      </c>
      <c r="C113" s="32" t="s">
        <v>145</v>
      </c>
      <c r="D113" s="44" t="s">
        <v>150</v>
      </c>
      <c r="E113" s="204"/>
      <c r="F113" s="189"/>
      <c r="G113" s="189"/>
      <c r="H113" s="174"/>
      <c r="I113" s="175"/>
      <c r="J113" s="205"/>
      <c r="K113" s="203"/>
      <c r="L113" s="203"/>
      <c r="M113" s="184"/>
    </row>
    <row r="114" spans="1:13" x14ac:dyDescent="0.2">
      <c r="A114" s="45" t="s">
        <v>130</v>
      </c>
      <c r="B114" s="45" t="s">
        <v>131</v>
      </c>
      <c r="C114" s="32" t="s">
        <v>145</v>
      </c>
      <c r="D114" s="44" t="s">
        <v>150</v>
      </c>
      <c r="E114" s="204"/>
      <c r="F114" s="189"/>
      <c r="G114" s="189"/>
      <c r="H114" s="174"/>
      <c r="I114" s="175"/>
      <c r="J114" s="205"/>
      <c r="K114" s="203"/>
      <c r="L114" s="203"/>
      <c r="M114" s="184"/>
    </row>
    <row r="115" spans="1:13" x14ac:dyDescent="0.2">
      <c r="A115" s="45" t="s">
        <v>130</v>
      </c>
      <c r="B115" s="45" t="s">
        <v>131</v>
      </c>
      <c r="C115" s="32" t="s">
        <v>145</v>
      </c>
      <c r="D115" s="44" t="s">
        <v>150</v>
      </c>
      <c r="E115" s="204"/>
      <c r="F115" s="189"/>
      <c r="G115" s="189"/>
      <c r="H115" s="174"/>
      <c r="I115" s="175"/>
      <c r="J115" s="205"/>
      <c r="K115" s="203"/>
      <c r="L115" s="203"/>
      <c r="M115" s="184"/>
    </row>
    <row r="116" spans="1:13" x14ac:dyDescent="0.2">
      <c r="A116" s="45" t="s">
        <v>130</v>
      </c>
      <c r="B116" s="45" t="s">
        <v>131</v>
      </c>
      <c r="C116" s="32" t="s">
        <v>145</v>
      </c>
      <c r="D116" s="44" t="s">
        <v>150</v>
      </c>
      <c r="E116" s="204"/>
      <c r="F116" s="189"/>
      <c r="G116" s="189"/>
      <c r="H116" s="174"/>
      <c r="I116" s="175"/>
      <c r="J116" s="205"/>
      <c r="K116" s="203"/>
      <c r="L116" s="203"/>
      <c r="M116" s="184"/>
    </row>
    <row r="117" spans="1:13" x14ac:dyDescent="0.2">
      <c r="A117" s="45" t="s">
        <v>130</v>
      </c>
      <c r="B117" s="45" t="s">
        <v>131</v>
      </c>
      <c r="C117" s="32" t="s">
        <v>145</v>
      </c>
      <c r="D117" s="44" t="s">
        <v>150</v>
      </c>
      <c r="E117" s="204"/>
      <c r="F117" s="189"/>
      <c r="G117" s="189"/>
      <c r="H117" s="174"/>
      <c r="I117" s="175"/>
      <c r="J117" s="205"/>
      <c r="K117" s="203"/>
      <c r="L117" s="203"/>
      <c r="M117" s="184"/>
    </row>
    <row r="118" spans="1:13" x14ac:dyDescent="0.2">
      <c r="A118" s="45" t="s">
        <v>130</v>
      </c>
      <c r="B118" s="45" t="s">
        <v>131</v>
      </c>
      <c r="C118" s="32" t="s">
        <v>145</v>
      </c>
      <c r="D118" s="44" t="s">
        <v>150</v>
      </c>
      <c r="E118" s="204"/>
      <c r="F118" s="189"/>
      <c r="G118" s="189"/>
      <c r="H118" s="174"/>
      <c r="I118" s="175"/>
      <c r="J118" s="205"/>
      <c r="K118" s="203"/>
      <c r="L118" s="203"/>
      <c r="M118" s="184"/>
    </row>
    <row r="119" spans="1:13" x14ac:dyDescent="0.2">
      <c r="A119" s="151" t="s">
        <v>130</v>
      </c>
      <c r="B119" s="151" t="s">
        <v>131</v>
      </c>
      <c r="C119" s="152" t="s">
        <v>148</v>
      </c>
      <c r="D119" s="153" t="s">
        <v>151</v>
      </c>
      <c r="E119" s="192"/>
      <c r="F119" s="173"/>
      <c r="G119" s="173"/>
      <c r="H119" s="174"/>
      <c r="I119" s="175"/>
      <c r="J119" s="206"/>
      <c r="K119" s="207"/>
      <c r="L119" s="208"/>
      <c r="M119" s="184"/>
    </row>
    <row r="120" spans="1:13" x14ac:dyDescent="0.2">
      <c r="A120" s="151"/>
      <c r="B120" s="151"/>
      <c r="C120" s="152"/>
      <c r="D120" s="154"/>
      <c r="E120" s="192"/>
      <c r="F120" s="173"/>
      <c r="G120" s="173"/>
      <c r="H120" s="174"/>
      <c r="I120" s="175"/>
      <c r="J120" s="206"/>
      <c r="K120" s="207"/>
      <c r="L120" s="209"/>
      <c r="M120" s="184"/>
    </row>
    <row r="121" spans="1:13" x14ac:dyDescent="0.2">
      <c r="A121" s="151"/>
      <c r="B121" s="151"/>
      <c r="C121" s="152"/>
      <c r="D121" s="154"/>
      <c r="E121" s="192"/>
      <c r="F121" s="173"/>
      <c r="G121" s="173"/>
      <c r="H121" s="174"/>
      <c r="I121" s="175"/>
      <c r="J121" s="206"/>
      <c r="K121" s="207"/>
      <c r="L121" s="209"/>
      <c r="M121" s="184"/>
    </row>
    <row r="122" spans="1:13" x14ac:dyDescent="0.2">
      <c r="A122" s="151"/>
      <c r="B122" s="151"/>
      <c r="C122" s="152"/>
      <c r="D122" s="151"/>
      <c r="E122" s="192"/>
      <c r="F122" s="189"/>
      <c r="G122" s="189"/>
      <c r="H122" s="174"/>
      <c r="I122" s="175"/>
      <c r="J122" s="206"/>
      <c r="K122" s="207"/>
      <c r="L122" s="209"/>
      <c r="M122" s="184"/>
    </row>
    <row r="123" spans="1:13" x14ac:dyDescent="0.2">
      <c r="A123" s="151" t="s">
        <v>130</v>
      </c>
      <c r="B123" s="151" t="s">
        <v>131</v>
      </c>
      <c r="C123" s="152" t="s">
        <v>148</v>
      </c>
      <c r="D123" s="153" t="s">
        <v>151</v>
      </c>
      <c r="E123" s="210"/>
      <c r="F123" s="173"/>
      <c r="G123" s="173"/>
      <c r="H123" s="174"/>
      <c r="I123" s="175"/>
      <c r="J123" s="206"/>
      <c r="K123" s="207"/>
      <c r="L123" s="209"/>
      <c r="M123" s="184"/>
    </row>
    <row r="124" spans="1:13" x14ac:dyDescent="0.2">
      <c r="A124" s="151"/>
      <c r="B124" s="151"/>
      <c r="C124" s="152"/>
      <c r="D124" s="154"/>
      <c r="E124" s="210"/>
      <c r="F124" s="173"/>
      <c r="G124" s="173"/>
      <c r="H124" s="174"/>
      <c r="I124" s="175"/>
      <c r="J124" s="206"/>
      <c r="K124" s="207"/>
      <c r="L124" s="209"/>
      <c r="M124" s="184"/>
    </row>
    <row r="125" spans="1:13" x14ac:dyDescent="0.2">
      <c r="A125" s="151"/>
      <c r="B125" s="151"/>
      <c r="C125" s="152"/>
      <c r="D125" s="154"/>
      <c r="E125" s="210"/>
      <c r="F125" s="173"/>
      <c r="G125" s="173"/>
      <c r="H125" s="174"/>
      <c r="I125" s="175"/>
      <c r="J125" s="206"/>
      <c r="K125" s="207"/>
      <c r="L125" s="209"/>
      <c r="M125" s="184"/>
    </row>
    <row r="126" spans="1:13" x14ac:dyDescent="0.2">
      <c r="A126" s="151"/>
      <c r="B126" s="151"/>
      <c r="C126" s="152"/>
      <c r="D126" s="151"/>
      <c r="E126" s="210"/>
      <c r="F126" s="189"/>
      <c r="G126" s="189"/>
      <c r="H126" s="174"/>
      <c r="I126" s="175"/>
      <c r="J126" s="206"/>
      <c r="K126" s="207"/>
      <c r="L126" s="209"/>
      <c r="M126" s="184"/>
    </row>
    <row r="127" spans="1:13" x14ac:dyDescent="0.2">
      <c r="A127" s="131"/>
      <c r="B127" s="131"/>
      <c r="C127" s="131"/>
      <c r="D127" s="131"/>
      <c r="E127" s="197"/>
      <c r="F127" s="184"/>
      <c r="G127" s="184"/>
      <c r="H127" s="198"/>
      <c r="I127" s="199"/>
      <c r="J127" s="197"/>
      <c r="K127" s="207"/>
      <c r="L127" s="208"/>
      <c r="M127" s="184"/>
    </row>
    <row r="128" spans="1:13" x14ac:dyDescent="0.2">
      <c r="A128" s="45" t="s">
        <v>130</v>
      </c>
      <c r="B128" s="45" t="s">
        <v>131</v>
      </c>
      <c r="C128" s="31" t="s">
        <v>132</v>
      </c>
      <c r="D128" s="44" t="s">
        <v>302</v>
      </c>
      <c r="E128" s="211"/>
      <c r="F128" s="173"/>
      <c r="G128" s="173"/>
      <c r="H128" s="174"/>
      <c r="I128" s="175"/>
      <c r="J128" s="207"/>
      <c r="K128" s="207"/>
      <c r="L128" s="208"/>
      <c r="M128" s="184"/>
    </row>
    <row r="129" spans="1:13" x14ac:dyDescent="0.2">
      <c r="A129" s="45" t="s">
        <v>130</v>
      </c>
      <c r="B129" s="45" t="s">
        <v>131</v>
      </c>
      <c r="C129" s="31" t="s">
        <v>132</v>
      </c>
      <c r="D129" s="44" t="s">
        <v>302</v>
      </c>
      <c r="E129" s="211"/>
      <c r="F129" s="173"/>
      <c r="G129" s="173"/>
      <c r="H129" s="174"/>
      <c r="I129" s="175"/>
      <c r="J129" s="207"/>
      <c r="K129" s="207"/>
      <c r="L129" s="208"/>
      <c r="M129" s="184"/>
    </row>
    <row r="130" spans="1:13" x14ac:dyDescent="0.2">
      <c r="A130" s="45" t="s">
        <v>130</v>
      </c>
      <c r="B130" s="45" t="s">
        <v>131</v>
      </c>
      <c r="C130" s="31" t="s">
        <v>132</v>
      </c>
      <c r="D130" s="44" t="s">
        <v>302</v>
      </c>
      <c r="E130" s="211"/>
      <c r="F130" s="173"/>
      <c r="G130" s="173"/>
      <c r="H130" s="174"/>
      <c r="I130" s="175"/>
      <c r="J130" s="207"/>
      <c r="K130" s="212"/>
      <c r="L130" s="208"/>
      <c r="M130" s="184"/>
    </row>
    <row r="131" spans="1:13" x14ac:dyDescent="0.2">
      <c r="A131" s="45" t="s">
        <v>130</v>
      </c>
      <c r="B131" s="45" t="s">
        <v>131</v>
      </c>
      <c r="C131" s="31" t="s">
        <v>132</v>
      </c>
      <c r="D131" s="44" t="s">
        <v>302</v>
      </c>
      <c r="E131" s="211"/>
      <c r="F131" s="173"/>
      <c r="G131" s="173"/>
      <c r="H131" s="174"/>
      <c r="I131" s="175"/>
      <c r="J131" s="207"/>
      <c r="K131" s="207"/>
      <c r="L131" s="208"/>
      <c r="M131" s="184"/>
    </row>
    <row r="132" spans="1:13" x14ac:dyDescent="0.2">
      <c r="A132" s="45" t="s">
        <v>130</v>
      </c>
      <c r="B132" s="45" t="s">
        <v>131</v>
      </c>
      <c r="C132" s="31" t="s">
        <v>132</v>
      </c>
      <c r="D132" s="44" t="s">
        <v>302</v>
      </c>
      <c r="E132" s="211"/>
      <c r="F132" s="173"/>
      <c r="G132" s="173"/>
      <c r="H132" s="174"/>
      <c r="I132" s="175"/>
      <c r="J132" s="207"/>
      <c r="K132" s="212"/>
      <c r="L132" s="208"/>
      <c r="M132" s="184"/>
    </row>
    <row r="133" spans="1:13" x14ac:dyDescent="0.2">
      <c r="A133" s="45" t="s">
        <v>130</v>
      </c>
      <c r="B133" s="45" t="s">
        <v>131</v>
      </c>
      <c r="C133" s="31" t="s">
        <v>132</v>
      </c>
      <c r="D133" s="44" t="s">
        <v>302</v>
      </c>
      <c r="E133" s="211"/>
      <c r="F133" s="173"/>
      <c r="G133" s="173"/>
      <c r="H133" s="174"/>
      <c r="I133" s="175"/>
      <c r="J133" s="207"/>
      <c r="K133" s="207"/>
      <c r="L133" s="208"/>
      <c r="M133" s="184"/>
    </row>
    <row r="134" spans="1:13" x14ac:dyDescent="0.2">
      <c r="A134" s="45" t="s">
        <v>130</v>
      </c>
      <c r="B134" s="45" t="s">
        <v>131</v>
      </c>
      <c r="C134" s="31" t="s">
        <v>132</v>
      </c>
      <c r="D134" s="44" t="s">
        <v>302</v>
      </c>
      <c r="E134" s="211"/>
      <c r="F134" s="173"/>
      <c r="G134" s="173"/>
      <c r="H134" s="174"/>
      <c r="I134" s="175"/>
      <c r="J134" s="207"/>
      <c r="K134" s="212"/>
      <c r="L134" s="208"/>
      <c r="M134" s="184"/>
    </row>
    <row r="135" spans="1:13" x14ac:dyDescent="0.2">
      <c r="A135" s="45" t="s">
        <v>130</v>
      </c>
      <c r="B135" s="45" t="s">
        <v>131</v>
      </c>
      <c r="C135" s="31" t="s">
        <v>132</v>
      </c>
      <c r="D135" s="44" t="s">
        <v>302</v>
      </c>
      <c r="E135" s="211"/>
      <c r="F135" s="173"/>
      <c r="G135" s="173"/>
      <c r="H135" s="174"/>
      <c r="I135" s="175"/>
      <c r="J135" s="207"/>
      <c r="K135" s="212"/>
      <c r="L135" s="208"/>
      <c r="M135" s="184"/>
    </row>
    <row r="136" spans="1:13" x14ac:dyDescent="0.2">
      <c r="A136" s="45" t="s">
        <v>130</v>
      </c>
      <c r="B136" s="45" t="s">
        <v>131</v>
      </c>
      <c r="C136" s="31" t="s">
        <v>132</v>
      </c>
      <c r="D136" s="44" t="s">
        <v>302</v>
      </c>
      <c r="E136" s="211"/>
      <c r="F136" s="173"/>
      <c r="G136" s="173"/>
      <c r="H136" s="174"/>
      <c r="I136" s="175"/>
      <c r="J136" s="207"/>
      <c r="K136" s="207"/>
      <c r="L136" s="208"/>
      <c r="M136" s="184"/>
    </row>
    <row r="137" spans="1:13" x14ac:dyDescent="0.2">
      <c r="A137" s="45" t="s">
        <v>130</v>
      </c>
      <c r="B137" s="45" t="s">
        <v>131</v>
      </c>
      <c r="C137" s="31" t="s">
        <v>132</v>
      </c>
      <c r="D137" s="44" t="s">
        <v>302</v>
      </c>
      <c r="E137" s="211"/>
      <c r="F137" s="173"/>
      <c r="G137" s="173"/>
      <c r="H137" s="174"/>
      <c r="I137" s="175"/>
      <c r="J137" s="207"/>
      <c r="K137" s="207"/>
      <c r="L137" s="208"/>
      <c r="M137" s="184"/>
    </row>
    <row r="138" spans="1:13" x14ac:dyDescent="0.2">
      <c r="A138" s="45" t="s">
        <v>130</v>
      </c>
      <c r="B138" s="45" t="s">
        <v>131</v>
      </c>
      <c r="C138" s="31" t="s">
        <v>132</v>
      </c>
      <c r="D138" s="44" t="s">
        <v>302</v>
      </c>
      <c r="E138" s="211"/>
      <c r="F138" s="173"/>
      <c r="G138" s="173"/>
      <c r="H138" s="174"/>
      <c r="I138" s="175"/>
      <c r="J138" s="207"/>
      <c r="K138" s="212"/>
      <c r="L138" s="208"/>
      <c r="M138" s="184"/>
    </row>
    <row r="139" spans="1:13" x14ac:dyDescent="0.2">
      <c r="A139" s="45" t="s">
        <v>130</v>
      </c>
      <c r="B139" s="45" t="s">
        <v>131</v>
      </c>
      <c r="C139" s="31" t="s">
        <v>132</v>
      </c>
      <c r="D139" s="44" t="s">
        <v>302</v>
      </c>
      <c r="E139" s="211"/>
      <c r="F139" s="173"/>
      <c r="G139" s="173"/>
      <c r="H139" s="174"/>
      <c r="I139" s="175"/>
      <c r="J139" s="207"/>
      <c r="K139" s="212"/>
      <c r="L139" s="208"/>
      <c r="M139" s="184"/>
    </row>
    <row r="140" spans="1:13" x14ac:dyDescent="0.2">
      <c r="A140" s="45" t="s">
        <v>130</v>
      </c>
      <c r="B140" s="45" t="s">
        <v>131</v>
      </c>
      <c r="C140" s="31" t="s">
        <v>132</v>
      </c>
      <c r="D140" s="44" t="s">
        <v>302</v>
      </c>
      <c r="E140" s="211"/>
      <c r="F140" s="173"/>
      <c r="G140" s="173"/>
      <c r="H140" s="174"/>
      <c r="I140" s="175"/>
      <c r="J140" s="207"/>
      <c r="K140" s="207"/>
      <c r="L140" s="208"/>
      <c r="M140" s="184"/>
    </row>
    <row r="141" spans="1:13" x14ac:dyDescent="0.2">
      <c r="A141" s="45" t="s">
        <v>130</v>
      </c>
      <c r="B141" s="45" t="s">
        <v>131</v>
      </c>
      <c r="C141" s="31" t="s">
        <v>132</v>
      </c>
      <c r="D141" s="44" t="s">
        <v>302</v>
      </c>
      <c r="E141" s="211"/>
      <c r="F141" s="173"/>
      <c r="G141" s="173"/>
      <c r="H141" s="174"/>
      <c r="I141" s="175"/>
      <c r="J141" s="207"/>
      <c r="K141" s="212"/>
      <c r="L141" s="208"/>
      <c r="M141" s="184"/>
    </row>
    <row r="142" spans="1:13" x14ac:dyDescent="0.2">
      <c r="A142" s="45" t="s">
        <v>130</v>
      </c>
      <c r="B142" s="45" t="s">
        <v>131</v>
      </c>
      <c r="C142" s="31" t="s">
        <v>132</v>
      </c>
      <c r="D142" s="44" t="s">
        <v>302</v>
      </c>
      <c r="E142" s="211"/>
      <c r="F142" s="173"/>
      <c r="G142" s="173"/>
      <c r="H142" s="174"/>
      <c r="I142" s="175"/>
      <c r="J142" s="207"/>
      <c r="K142" s="207"/>
      <c r="L142" s="208"/>
      <c r="M142" s="184"/>
    </row>
    <row r="143" spans="1:13" x14ac:dyDescent="0.2">
      <c r="A143" s="45" t="s">
        <v>130</v>
      </c>
      <c r="B143" s="45" t="s">
        <v>131</v>
      </c>
      <c r="C143" s="31" t="s">
        <v>132</v>
      </c>
      <c r="D143" s="44" t="s">
        <v>302</v>
      </c>
      <c r="E143" s="211"/>
      <c r="F143" s="173"/>
      <c r="G143" s="173"/>
      <c r="H143" s="174"/>
      <c r="I143" s="175"/>
      <c r="J143" s="207"/>
      <c r="K143" s="212"/>
      <c r="L143" s="208"/>
      <c r="M143" s="184"/>
    </row>
    <row r="144" spans="1:13" x14ac:dyDescent="0.2">
      <c r="A144" s="45" t="s">
        <v>130</v>
      </c>
      <c r="B144" s="45" t="s">
        <v>131</v>
      </c>
      <c r="C144" s="31" t="s">
        <v>132</v>
      </c>
      <c r="D144" s="44" t="s">
        <v>302</v>
      </c>
      <c r="E144" s="211"/>
      <c r="F144" s="173"/>
      <c r="G144" s="173"/>
      <c r="H144" s="174"/>
      <c r="I144" s="175"/>
      <c r="J144" s="207"/>
      <c r="K144" s="207"/>
      <c r="L144" s="208"/>
      <c r="M144" s="184"/>
    </row>
    <row r="145" spans="1:13" x14ac:dyDescent="0.2">
      <c r="A145" s="45" t="s">
        <v>130</v>
      </c>
      <c r="B145" s="45" t="s">
        <v>131</v>
      </c>
      <c r="C145" s="31" t="s">
        <v>132</v>
      </c>
      <c r="D145" s="44" t="s">
        <v>302</v>
      </c>
      <c r="E145" s="211"/>
      <c r="F145" s="173"/>
      <c r="G145" s="173"/>
      <c r="H145" s="174"/>
      <c r="I145" s="175"/>
      <c r="J145" s="207"/>
      <c r="K145" s="212"/>
      <c r="L145" s="208"/>
      <c r="M145" s="184"/>
    </row>
    <row r="146" spans="1:13" x14ac:dyDescent="0.2">
      <c r="A146" s="45" t="s">
        <v>130</v>
      </c>
      <c r="B146" s="45" t="s">
        <v>131</v>
      </c>
      <c r="C146" s="31" t="s">
        <v>132</v>
      </c>
      <c r="D146" s="44" t="s">
        <v>302</v>
      </c>
      <c r="E146" s="211"/>
      <c r="F146" s="173"/>
      <c r="G146" s="173"/>
      <c r="H146" s="174"/>
      <c r="I146" s="175"/>
      <c r="J146" s="207"/>
      <c r="K146" s="207"/>
      <c r="L146" s="208"/>
      <c r="M146" s="184"/>
    </row>
    <row r="147" spans="1:13" x14ac:dyDescent="0.2">
      <c r="A147" s="45" t="s">
        <v>130</v>
      </c>
      <c r="B147" s="45" t="s">
        <v>131</v>
      </c>
      <c r="C147" s="32" t="s">
        <v>145</v>
      </c>
      <c r="D147" s="44" t="s">
        <v>302</v>
      </c>
      <c r="E147" s="185"/>
      <c r="F147" s="189"/>
      <c r="G147" s="189"/>
      <c r="H147" s="174"/>
      <c r="I147" s="175"/>
      <c r="J147" s="213"/>
      <c r="K147" s="197"/>
      <c r="L147" s="208"/>
      <c r="M147" s="184"/>
    </row>
    <row r="148" spans="1:13" x14ac:dyDescent="0.2">
      <c r="A148" s="45" t="s">
        <v>130</v>
      </c>
      <c r="B148" s="45" t="s">
        <v>131</v>
      </c>
      <c r="C148" s="32" t="s">
        <v>145</v>
      </c>
      <c r="D148" s="44" t="s">
        <v>302</v>
      </c>
      <c r="E148" s="214"/>
      <c r="F148" s="189"/>
      <c r="G148" s="189"/>
      <c r="H148" s="174"/>
      <c r="I148" s="175"/>
      <c r="J148" s="213"/>
      <c r="K148" s="197"/>
      <c r="L148" s="208"/>
      <c r="M148" s="184"/>
    </row>
    <row r="149" spans="1:13" x14ac:dyDescent="0.2">
      <c r="A149" s="45" t="s">
        <v>130</v>
      </c>
      <c r="B149" s="45" t="s">
        <v>131</v>
      </c>
      <c r="C149" s="32" t="s">
        <v>145</v>
      </c>
      <c r="D149" s="44" t="s">
        <v>302</v>
      </c>
      <c r="E149" s="214"/>
      <c r="F149" s="189"/>
      <c r="G149" s="189"/>
      <c r="H149" s="174"/>
      <c r="I149" s="175"/>
      <c r="J149" s="213"/>
      <c r="K149" s="197"/>
      <c r="L149" s="208"/>
      <c r="M149" s="184"/>
    </row>
    <row r="150" spans="1:13" x14ac:dyDescent="0.2">
      <c r="A150" s="45" t="s">
        <v>130</v>
      </c>
      <c r="B150" s="45" t="s">
        <v>131</v>
      </c>
      <c r="C150" s="32" t="s">
        <v>145</v>
      </c>
      <c r="D150" s="44" t="s">
        <v>302</v>
      </c>
      <c r="E150" s="188"/>
      <c r="F150" s="189"/>
      <c r="G150" s="189"/>
      <c r="H150" s="174"/>
      <c r="I150" s="175"/>
      <c r="J150" s="213"/>
      <c r="K150" s="197"/>
      <c r="L150" s="208"/>
      <c r="M150" s="184"/>
    </row>
    <row r="151" spans="1:13" x14ac:dyDescent="0.2">
      <c r="A151" s="45" t="s">
        <v>130</v>
      </c>
      <c r="B151" s="45" t="s">
        <v>131</v>
      </c>
      <c r="C151" s="32" t="s">
        <v>145</v>
      </c>
      <c r="D151" s="44" t="s">
        <v>302</v>
      </c>
      <c r="E151" s="214"/>
      <c r="F151" s="189"/>
      <c r="G151" s="189"/>
      <c r="H151" s="174"/>
      <c r="I151" s="175"/>
      <c r="J151" s="213"/>
      <c r="K151" s="197"/>
      <c r="L151" s="208"/>
      <c r="M151" s="184"/>
    </row>
    <row r="152" spans="1:13" x14ac:dyDescent="0.2">
      <c r="A152" s="45" t="s">
        <v>130</v>
      </c>
      <c r="B152" s="45" t="s">
        <v>131</v>
      </c>
      <c r="C152" s="32" t="s">
        <v>145</v>
      </c>
      <c r="D152" s="44" t="s">
        <v>302</v>
      </c>
      <c r="E152" s="188"/>
      <c r="F152" s="189"/>
      <c r="G152" s="189"/>
      <c r="H152" s="174"/>
      <c r="I152" s="215"/>
      <c r="J152" s="213"/>
      <c r="K152" s="197"/>
      <c r="L152" s="208"/>
      <c r="M152" s="184"/>
    </row>
    <row r="153" spans="1:13" x14ac:dyDescent="0.2">
      <c r="A153" s="45" t="s">
        <v>130</v>
      </c>
      <c r="B153" s="45" t="s">
        <v>131</v>
      </c>
      <c r="C153" s="32" t="s">
        <v>145</v>
      </c>
      <c r="D153" s="44" t="s">
        <v>302</v>
      </c>
      <c r="E153" s="188"/>
      <c r="F153" s="189"/>
      <c r="G153" s="189"/>
      <c r="H153" s="174"/>
      <c r="I153" s="175"/>
      <c r="J153" s="213"/>
      <c r="K153" s="197"/>
      <c r="L153" s="208"/>
      <c r="M153" s="184"/>
    </row>
    <row r="154" spans="1:13" x14ac:dyDescent="0.2">
      <c r="A154" s="45" t="s">
        <v>130</v>
      </c>
      <c r="B154" s="45" t="s">
        <v>131</v>
      </c>
      <c r="C154" s="32" t="s">
        <v>145</v>
      </c>
      <c r="D154" s="44" t="s">
        <v>302</v>
      </c>
      <c r="E154" s="214"/>
      <c r="F154" s="189"/>
      <c r="G154" s="189"/>
      <c r="H154" s="174"/>
      <c r="I154" s="175"/>
      <c r="J154" s="213"/>
      <c r="K154" s="197"/>
      <c r="L154" s="208"/>
      <c r="M154" s="184"/>
    </row>
    <row r="155" spans="1:13" x14ac:dyDescent="0.2">
      <c r="A155" s="45" t="s">
        <v>130</v>
      </c>
      <c r="B155" s="45" t="s">
        <v>131</v>
      </c>
      <c r="C155" s="32" t="s">
        <v>145</v>
      </c>
      <c r="D155" s="44" t="s">
        <v>302</v>
      </c>
      <c r="E155" s="214"/>
      <c r="F155" s="189"/>
      <c r="G155" s="189"/>
      <c r="H155" s="174"/>
      <c r="I155" s="215"/>
      <c r="J155" s="213"/>
      <c r="K155" s="197"/>
      <c r="L155" s="208"/>
      <c r="M155" s="184"/>
    </row>
    <row r="156" spans="1:13" x14ac:dyDescent="0.2">
      <c r="A156" s="45" t="s">
        <v>130</v>
      </c>
      <c r="B156" s="45" t="s">
        <v>131</v>
      </c>
      <c r="C156" s="32" t="s">
        <v>145</v>
      </c>
      <c r="D156" s="44" t="s">
        <v>302</v>
      </c>
      <c r="E156" s="188"/>
      <c r="F156" s="189"/>
      <c r="G156" s="189"/>
      <c r="H156" s="174"/>
      <c r="I156" s="175"/>
      <c r="J156" s="213"/>
      <c r="K156" s="197"/>
      <c r="L156" s="208"/>
      <c r="M156" s="184"/>
    </row>
    <row r="157" spans="1:13" x14ac:dyDescent="0.2">
      <c r="A157" s="45" t="s">
        <v>130</v>
      </c>
      <c r="B157" s="45" t="s">
        <v>131</v>
      </c>
      <c r="C157" s="32" t="s">
        <v>145</v>
      </c>
      <c r="D157" s="44" t="s">
        <v>302</v>
      </c>
      <c r="E157" s="214"/>
      <c r="F157" s="189"/>
      <c r="G157" s="189"/>
      <c r="H157" s="174"/>
      <c r="I157" s="175"/>
      <c r="J157" s="213"/>
      <c r="K157" s="197"/>
      <c r="L157" s="208"/>
      <c r="M157" s="184"/>
    </row>
    <row r="158" spans="1:13" x14ac:dyDescent="0.2">
      <c r="A158" s="45" t="s">
        <v>130</v>
      </c>
      <c r="B158" s="45" t="s">
        <v>131</v>
      </c>
      <c r="C158" s="32" t="s">
        <v>145</v>
      </c>
      <c r="D158" s="44" t="s">
        <v>302</v>
      </c>
      <c r="E158" s="214"/>
      <c r="F158" s="189"/>
      <c r="G158" s="189"/>
      <c r="H158" s="174"/>
      <c r="I158" s="175"/>
      <c r="J158" s="213"/>
      <c r="K158" s="197"/>
      <c r="L158" s="208"/>
      <c r="M158" s="184"/>
    </row>
    <row r="159" spans="1:13" x14ac:dyDescent="0.2">
      <c r="A159" s="45" t="s">
        <v>130</v>
      </c>
      <c r="B159" s="45" t="s">
        <v>131</v>
      </c>
      <c r="C159" s="32" t="s">
        <v>145</v>
      </c>
      <c r="D159" s="44" t="s">
        <v>302</v>
      </c>
      <c r="E159" s="188"/>
      <c r="F159" s="189"/>
      <c r="G159" s="189"/>
      <c r="H159" s="174"/>
      <c r="I159" s="175"/>
      <c r="J159" s="213"/>
      <c r="K159" s="197"/>
      <c r="L159" s="208"/>
      <c r="M159" s="184"/>
    </row>
    <row r="160" spans="1:13" x14ac:dyDescent="0.2">
      <c r="A160" s="45" t="s">
        <v>130</v>
      </c>
      <c r="B160" s="45" t="s">
        <v>131</v>
      </c>
      <c r="C160" s="32" t="s">
        <v>145</v>
      </c>
      <c r="D160" s="44" t="s">
        <v>302</v>
      </c>
      <c r="E160" s="214"/>
      <c r="F160" s="189"/>
      <c r="G160" s="189"/>
      <c r="H160" s="174"/>
      <c r="I160" s="215"/>
      <c r="J160" s="213"/>
      <c r="K160" s="197"/>
      <c r="L160" s="208"/>
      <c r="M160" s="184"/>
    </row>
    <row r="161" spans="1:13" x14ac:dyDescent="0.2">
      <c r="A161" s="45" t="s">
        <v>130</v>
      </c>
      <c r="B161" s="45" t="s">
        <v>131</v>
      </c>
      <c r="C161" s="32" t="s">
        <v>145</v>
      </c>
      <c r="D161" s="44" t="s">
        <v>302</v>
      </c>
      <c r="E161" s="214"/>
      <c r="F161" s="189"/>
      <c r="G161" s="189"/>
      <c r="H161" s="174"/>
      <c r="I161" s="215"/>
      <c r="J161" s="213"/>
      <c r="K161" s="197"/>
      <c r="L161" s="208"/>
      <c r="M161" s="184"/>
    </row>
    <row r="162" spans="1:13" x14ac:dyDescent="0.2">
      <c r="A162" s="45" t="s">
        <v>130</v>
      </c>
      <c r="B162" s="45" t="s">
        <v>131</v>
      </c>
      <c r="C162" s="32" t="s">
        <v>145</v>
      </c>
      <c r="D162" s="44" t="s">
        <v>302</v>
      </c>
      <c r="E162" s="188"/>
      <c r="F162" s="189"/>
      <c r="G162" s="189"/>
      <c r="H162" s="174"/>
      <c r="I162" s="175"/>
      <c r="J162" s="213"/>
      <c r="K162" s="197"/>
      <c r="L162" s="208"/>
      <c r="M162" s="184"/>
    </row>
    <row r="163" spans="1:13" x14ac:dyDescent="0.2">
      <c r="A163" s="45" t="s">
        <v>130</v>
      </c>
      <c r="B163" s="45" t="s">
        <v>131</v>
      </c>
      <c r="C163" s="32" t="s">
        <v>145</v>
      </c>
      <c r="D163" s="44" t="s">
        <v>302</v>
      </c>
      <c r="E163" s="188"/>
      <c r="F163" s="189"/>
      <c r="G163" s="189"/>
      <c r="H163" s="174"/>
      <c r="I163" s="175"/>
      <c r="J163" s="213"/>
      <c r="K163" s="197"/>
      <c r="L163" s="208"/>
      <c r="M163" s="184"/>
    </row>
    <row r="164" spans="1:13" x14ac:dyDescent="0.2">
      <c r="A164" s="45" t="s">
        <v>130</v>
      </c>
      <c r="B164" s="45" t="s">
        <v>131</v>
      </c>
      <c r="C164" s="32" t="s">
        <v>145</v>
      </c>
      <c r="D164" s="44" t="s">
        <v>302</v>
      </c>
      <c r="E164" s="214"/>
      <c r="F164" s="189"/>
      <c r="G164" s="189"/>
      <c r="H164" s="174"/>
      <c r="I164" s="175"/>
      <c r="J164" s="213"/>
      <c r="K164" s="197"/>
      <c r="L164" s="208"/>
      <c r="M164" s="184"/>
    </row>
    <row r="165" spans="1:13" x14ac:dyDescent="0.2">
      <c r="A165" s="151" t="s">
        <v>130</v>
      </c>
      <c r="B165" s="151" t="s">
        <v>131</v>
      </c>
      <c r="C165" s="152" t="s">
        <v>148</v>
      </c>
      <c r="D165" s="153" t="s">
        <v>302</v>
      </c>
      <c r="E165" s="192"/>
      <c r="F165" s="189"/>
      <c r="G165" s="189"/>
      <c r="H165" s="174"/>
      <c r="I165" s="175"/>
      <c r="J165" s="216"/>
      <c r="K165" s="197"/>
      <c r="L165" s="208"/>
      <c r="M165" s="184"/>
    </row>
    <row r="166" spans="1:13" x14ac:dyDescent="0.2">
      <c r="A166" s="151"/>
      <c r="B166" s="151"/>
      <c r="C166" s="152"/>
      <c r="D166" s="153"/>
      <c r="E166" s="192"/>
      <c r="F166" s="189"/>
      <c r="G166" s="189"/>
      <c r="H166" s="174"/>
      <c r="I166" s="175"/>
      <c r="J166" s="216"/>
      <c r="K166" s="197"/>
      <c r="L166" s="208"/>
      <c r="M166" s="184"/>
    </row>
    <row r="167" spans="1:13" x14ac:dyDescent="0.2">
      <c r="A167" s="151"/>
      <c r="B167" s="151"/>
      <c r="C167" s="152"/>
      <c r="D167" s="154"/>
      <c r="E167" s="192"/>
      <c r="F167" s="173"/>
      <c r="G167" s="173"/>
      <c r="H167" s="174"/>
      <c r="I167" s="175"/>
      <c r="J167" s="216"/>
      <c r="K167" s="197"/>
      <c r="L167" s="208"/>
      <c r="M167" s="184"/>
    </row>
    <row r="168" spans="1:13" x14ac:dyDescent="0.2">
      <c r="A168" s="151" t="s">
        <v>130</v>
      </c>
      <c r="B168" s="151" t="s">
        <v>131</v>
      </c>
      <c r="C168" s="152" t="s">
        <v>148</v>
      </c>
      <c r="D168" s="153" t="s">
        <v>302</v>
      </c>
      <c r="E168" s="210"/>
      <c r="F168" s="189"/>
      <c r="G168" s="189"/>
      <c r="H168" s="174"/>
      <c r="I168" s="175"/>
      <c r="J168" s="216"/>
      <c r="K168" s="197"/>
      <c r="L168" s="208"/>
      <c r="M168" s="184"/>
    </row>
    <row r="169" spans="1:13" x14ac:dyDescent="0.2">
      <c r="A169" s="151"/>
      <c r="B169" s="151"/>
      <c r="C169" s="152"/>
      <c r="D169" s="153"/>
      <c r="E169" s="210"/>
      <c r="F169" s="189"/>
      <c r="G169" s="189"/>
      <c r="H169" s="174"/>
      <c r="I169" s="175"/>
      <c r="J169" s="216"/>
      <c r="K169" s="197"/>
      <c r="L169" s="208"/>
      <c r="M169" s="184"/>
    </row>
    <row r="170" spans="1:13" x14ac:dyDescent="0.2">
      <c r="A170" s="151"/>
      <c r="B170" s="151"/>
      <c r="C170" s="152"/>
      <c r="D170" s="154"/>
      <c r="E170" s="210"/>
      <c r="F170" s="173"/>
      <c r="G170" s="173"/>
      <c r="H170" s="174"/>
      <c r="I170" s="175"/>
      <c r="J170" s="216"/>
      <c r="K170" s="197"/>
      <c r="L170" s="208"/>
      <c r="M170" s="184"/>
    </row>
    <row r="171" spans="1:13" x14ac:dyDescent="0.2">
      <c r="E171" s="217"/>
      <c r="F171" s="218"/>
      <c r="G171" s="218"/>
      <c r="H171" s="172"/>
      <c r="I171" s="199"/>
      <c r="J171" s="197"/>
      <c r="K171" s="197"/>
      <c r="L171" s="208"/>
      <c r="M171" s="184"/>
    </row>
    <row r="172" spans="1:13" x14ac:dyDescent="0.2">
      <c r="E172" s="217"/>
      <c r="F172" s="218"/>
      <c r="G172" s="218"/>
      <c r="H172" s="172"/>
      <c r="I172" s="199"/>
      <c r="J172" s="197"/>
      <c r="K172" s="197"/>
      <c r="L172" s="208"/>
      <c r="M172" s="184"/>
    </row>
    <row r="173" spans="1:13" x14ac:dyDescent="0.2">
      <c r="E173" s="217"/>
      <c r="F173" s="218"/>
      <c r="G173" s="218"/>
      <c r="H173" s="172"/>
      <c r="I173" s="199"/>
      <c r="J173" s="197"/>
      <c r="K173" s="197"/>
      <c r="L173" s="208"/>
      <c r="M173" s="184"/>
    </row>
    <row r="174" spans="1:13" x14ac:dyDescent="0.2">
      <c r="E174" s="217"/>
      <c r="F174" s="218"/>
      <c r="G174" s="218"/>
      <c r="H174" s="172"/>
      <c r="I174" s="199"/>
      <c r="J174" s="197"/>
      <c r="K174" s="197"/>
      <c r="L174" s="208"/>
      <c r="M174" s="184"/>
    </row>
    <row r="175" spans="1:13" x14ac:dyDescent="0.2">
      <c r="E175" s="217"/>
      <c r="F175" s="218"/>
      <c r="G175" s="218"/>
      <c r="H175" s="172"/>
      <c r="I175" s="199"/>
      <c r="J175" s="197"/>
      <c r="K175" s="197"/>
      <c r="L175" s="208"/>
      <c r="M175" s="184"/>
    </row>
    <row r="176" spans="1:13" x14ac:dyDescent="0.2">
      <c r="E176" s="217"/>
      <c r="F176" s="218"/>
      <c r="G176" s="218"/>
      <c r="H176" s="172"/>
      <c r="I176" s="199"/>
      <c r="J176" s="197"/>
      <c r="K176" s="197"/>
      <c r="L176" s="208"/>
      <c r="M176" s="184"/>
    </row>
  </sheetData>
  <sortState xmlns:xlrd2="http://schemas.microsoft.com/office/spreadsheetml/2017/richdata2" ref="E73:L76">
    <sortCondition ref="E73:E76"/>
  </sortState>
  <mergeCells count="43">
    <mergeCell ref="C119:C122"/>
    <mergeCell ref="A80:A84"/>
    <mergeCell ref="A168:A170"/>
    <mergeCell ref="E119:E122"/>
    <mergeCell ref="D119:D122"/>
    <mergeCell ref="D85:D88"/>
    <mergeCell ref="B85:B88"/>
    <mergeCell ref="C85:C88"/>
    <mergeCell ref="B168:B170"/>
    <mergeCell ref="C168:C170"/>
    <mergeCell ref="D168:D170"/>
    <mergeCell ref="E168:E170"/>
    <mergeCell ref="A42:A45"/>
    <mergeCell ref="B42:B45"/>
    <mergeCell ref="A1:L1"/>
    <mergeCell ref="E85:E88"/>
    <mergeCell ref="J85:J88"/>
    <mergeCell ref="A85:A88"/>
    <mergeCell ref="J80:J84"/>
    <mergeCell ref="E80:E84"/>
    <mergeCell ref="C42:C45"/>
    <mergeCell ref="D42:D45"/>
    <mergeCell ref="E42:E45"/>
    <mergeCell ref="J42:J45"/>
    <mergeCell ref="B80:B84"/>
    <mergeCell ref="C80:C84"/>
    <mergeCell ref="D80:D84"/>
    <mergeCell ref="J168:J170"/>
    <mergeCell ref="J119:J122"/>
    <mergeCell ref="J165:J167"/>
    <mergeCell ref="A123:A126"/>
    <mergeCell ref="B123:B126"/>
    <mergeCell ref="C123:C126"/>
    <mergeCell ref="D123:D126"/>
    <mergeCell ref="E123:E126"/>
    <mergeCell ref="J123:J126"/>
    <mergeCell ref="D165:D167"/>
    <mergeCell ref="E165:E167"/>
    <mergeCell ref="A165:A167"/>
    <mergeCell ref="B165:B167"/>
    <mergeCell ref="C165:C167"/>
    <mergeCell ref="A119:A122"/>
    <mergeCell ref="B119:B122"/>
  </mergeCells>
  <phoneticPr fontId="0" type="noConversion"/>
  <pageMargins left="0.17" right="0.17" top="0.17" bottom="0.18" header="0.17" footer="0.18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">
    <tabColor rgb="FF0000FF"/>
    <pageSetUpPr fitToPage="1"/>
  </sheetPr>
  <dimension ref="A1:P120"/>
  <sheetViews>
    <sheetView zoomScaleNormal="100" workbookViewId="0">
      <pane ySplit="3" topLeftCell="A80" activePane="bottomLeft" state="frozen"/>
      <selection activeCell="D1" sqref="D1"/>
      <selection pane="bottomLeft" sqref="A1:M1"/>
    </sheetView>
  </sheetViews>
  <sheetFormatPr baseColWidth="10" defaultColWidth="11.42578125" defaultRowHeight="12" customHeight="1" x14ac:dyDescent="0.2"/>
  <cols>
    <col min="1" max="1" width="3.140625" style="6" bestFit="1" customWidth="1"/>
    <col min="2" max="2" width="19.7109375" style="6" bestFit="1" customWidth="1"/>
    <col min="3" max="3" width="15.85546875" style="8" bestFit="1" customWidth="1"/>
    <col min="4" max="4" width="8.42578125" style="33" bestFit="1" customWidth="1"/>
    <col min="5" max="5" width="19.42578125" style="9" bestFit="1" customWidth="1"/>
    <col min="6" max="6" width="4.28515625" style="10" bestFit="1" customWidth="1"/>
    <col min="7" max="7" width="17.5703125" style="11" bestFit="1" customWidth="1"/>
    <col min="8" max="8" width="9" style="12" bestFit="1" customWidth="1"/>
    <col min="9" max="9" width="22" style="19" bestFit="1" customWidth="1"/>
    <col min="10" max="10" width="11.7109375" style="56" bestFit="1" customWidth="1"/>
    <col min="11" max="13" width="8.140625" style="13" bestFit="1" customWidth="1"/>
    <col min="14" max="14" width="3" style="6" bestFit="1" customWidth="1"/>
    <col min="15" max="16384" width="11.42578125" style="6"/>
  </cols>
  <sheetData>
    <row r="1" spans="1:16" ht="26.25" x14ac:dyDescent="0.2">
      <c r="A1" s="158" t="s">
        <v>307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6" ht="12" customHeight="1" x14ac:dyDescent="0.2">
      <c r="C2" s="6"/>
      <c r="D2" s="6"/>
      <c r="E2" s="6"/>
      <c r="F2" s="7"/>
      <c r="G2" s="6"/>
      <c r="H2" s="6"/>
      <c r="I2" s="18"/>
      <c r="J2" s="55"/>
      <c r="K2" s="159" t="s">
        <v>206</v>
      </c>
      <c r="L2" s="160"/>
    </row>
    <row r="3" spans="1:16" ht="12" customHeight="1" x14ac:dyDescent="0.2">
      <c r="K3" s="14" t="s">
        <v>197</v>
      </c>
      <c r="L3" s="16" t="s">
        <v>198</v>
      </c>
      <c r="M3" s="16" t="s">
        <v>153</v>
      </c>
    </row>
    <row r="4" spans="1:16" ht="12" customHeight="1" x14ac:dyDescent="0.2">
      <c r="B4" s="34" t="s">
        <v>130</v>
      </c>
      <c r="C4" s="34" t="s">
        <v>154</v>
      </c>
      <c r="D4" s="35" t="s">
        <v>132</v>
      </c>
      <c r="E4" s="87" t="s">
        <v>169</v>
      </c>
      <c r="F4" s="219"/>
      <c r="G4" s="173"/>
      <c r="H4" s="173"/>
      <c r="I4" s="174"/>
      <c r="J4" s="175"/>
      <c r="K4" s="182"/>
      <c r="L4" s="182"/>
      <c r="M4" s="196"/>
      <c r="N4" s="220"/>
      <c r="O4" s="220"/>
      <c r="P4" s="220"/>
    </row>
    <row r="5" spans="1:16" ht="12" customHeight="1" x14ac:dyDescent="0.2">
      <c r="B5" s="34" t="s">
        <v>130</v>
      </c>
      <c r="C5" s="34" t="s">
        <v>154</v>
      </c>
      <c r="D5" s="35" t="s">
        <v>132</v>
      </c>
      <c r="E5" s="20" t="s">
        <v>169</v>
      </c>
      <c r="F5" s="219"/>
      <c r="G5" s="173"/>
      <c r="H5" s="173"/>
      <c r="I5" s="174"/>
      <c r="J5" s="175"/>
      <c r="K5" s="182"/>
      <c r="L5" s="182"/>
      <c r="M5" s="196"/>
      <c r="N5" s="220"/>
      <c r="O5" s="220"/>
      <c r="P5" s="220"/>
    </row>
    <row r="6" spans="1:16" ht="12" customHeight="1" x14ac:dyDescent="0.2">
      <c r="B6" s="34" t="s">
        <v>130</v>
      </c>
      <c r="C6" s="34" t="s">
        <v>154</v>
      </c>
      <c r="D6" s="35" t="s">
        <v>132</v>
      </c>
      <c r="E6" s="20" t="s">
        <v>169</v>
      </c>
      <c r="F6" s="219"/>
      <c r="G6" s="173"/>
      <c r="H6" s="173"/>
      <c r="I6" s="174"/>
      <c r="J6" s="175"/>
      <c r="K6" s="182"/>
      <c r="L6" s="182"/>
      <c r="M6" s="221"/>
      <c r="N6" s="220"/>
      <c r="O6" s="220"/>
      <c r="P6" s="220"/>
    </row>
    <row r="7" spans="1:16" ht="12" customHeight="1" x14ac:dyDescent="0.2">
      <c r="B7" s="34" t="s">
        <v>130</v>
      </c>
      <c r="C7" s="34" t="s">
        <v>154</v>
      </c>
      <c r="D7" s="35" t="s">
        <v>132</v>
      </c>
      <c r="E7" s="20" t="s">
        <v>169</v>
      </c>
      <c r="F7" s="219"/>
      <c r="G7" s="173"/>
      <c r="H7" s="173"/>
      <c r="I7" s="174"/>
      <c r="J7" s="175"/>
      <c r="K7" s="182"/>
      <c r="L7" s="182"/>
      <c r="M7" s="221"/>
      <c r="N7" s="220"/>
      <c r="O7" s="220"/>
      <c r="P7" s="220"/>
    </row>
    <row r="8" spans="1:16" ht="12" customHeight="1" x14ac:dyDescent="0.2">
      <c r="B8" s="34" t="s">
        <v>130</v>
      </c>
      <c r="C8" s="34" t="s">
        <v>154</v>
      </c>
      <c r="D8" s="35" t="s">
        <v>132</v>
      </c>
      <c r="E8" s="20" t="s">
        <v>169</v>
      </c>
      <c r="F8" s="219"/>
      <c r="G8" s="173"/>
      <c r="H8" s="173"/>
      <c r="I8" s="174"/>
      <c r="J8" s="175"/>
      <c r="K8" s="182"/>
      <c r="L8" s="182"/>
      <c r="M8" s="221"/>
      <c r="N8" s="220"/>
      <c r="O8" s="220"/>
      <c r="P8" s="220"/>
    </row>
    <row r="9" spans="1:16" ht="12" customHeight="1" x14ac:dyDescent="0.2">
      <c r="B9" s="34" t="s">
        <v>130</v>
      </c>
      <c r="C9" s="34" t="s">
        <v>154</v>
      </c>
      <c r="D9" s="35" t="s">
        <v>132</v>
      </c>
      <c r="E9" s="20" t="s">
        <v>169</v>
      </c>
      <c r="F9" s="219"/>
      <c r="G9" s="173"/>
      <c r="H9" s="173"/>
      <c r="I9" s="174"/>
      <c r="J9" s="175"/>
      <c r="K9" s="182"/>
      <c r="L9" s="182"/>
      <c r="M9" s="221"/>
      <c r="N9" s="220"/>
      <c r="O9" s="220"/>
      <c r="P9" s="220"/>
    </row>
    <row r="10" spans="1:16" ht="12" customHeight="1" x14ac:dyDescent="0.2">
      <c r="B10" s="34" t="s">
        <v>130</v>
      </c>
      <c r="C10" s="34" t="s">
        <v>154</v>
      </c>
      <c r="D10" s="35" t="s">
        <v>132</v>
      </c>
      <c r="E10" s="20" t="s">
        <v>169</v>
      </c>
      <c r="F10" s="219"/>
      <c r="G10" s="173"/>
      <c r="H10" s="173"/>
      <c r="I10" s="174"/>
      <c r="J10" s="175"/>
      <c r="K10" s="182"/>
      <c r="L10" s="182"/>
      <c r="M10" s="191"/>
      <c r="N10" s="220"/>
      <c r="O10" s="220"/>
      <c r="P10" s="220"/>
    </row>
    <row r="11" spans="1:16" ht="12" customHeight="1" x14ac:dyDescent="0.2">
      <c r="B11" s="34" t="s">
        <v>130</v>
      </c>
      <c r="C11" s="34" t="s">
        <v>154</v>
      </c>
      <c r="D11" s="35" t="s">
        <v>132</v>
      </c>
      <c r="E11" s="20" t="s">
        <v>169</v>
      </c>
      <c r="F11" s="219"/>
      <c r="G11" s="173"/>
      <c r="H11" s="173"/>
      <c r="I11" s="174"/>
      <c r="J11" s="175"/>
      <c r="K11" s="182"/>
      <c r="L11" s="182"/>
      <c r="M11" s="191"/>
      <c r="N11" s="220"/>
      <c r="O11" s="220"/>
      <c r="P11" s="220"/>
    </row>
    <row r="12" spans="1:16" ht="12" customHeight="1" x14ac:dyDescent="0.2">
      <c r="B12" s="34" t="s">
        <v>130</v>
      </c>
      <c r="C12" s="34" t="s">
        <v>154</v>
      </c>
      <c r="D12" s="35" t="s">
        <v>132</v>
      </c>
      <c r="E12" s="87" t="s">
        <v>134</v>
      </c>
      <c r="F12" s="219"/>
      <c r="G12" s="173"/>
      <c r="H12" s="173"/>
      <c r="I12" s="174"/>
      <c r="J12" s="175"/>
      <c r="K12" s="182"/>
      <c r="L12" s="182"/>
      <c r="M12" s="191"/>
      <c r="N12" s="220"/>
      <c r="O12" s="220"/>
      <c r="P12" s="220"/>
    </row>
    <row r="13" spans="1:16" ht="12" customHeight="1" x14ac:dyDescent="0.2">
      <c r="B13" s="34" t="s">
        <v>130</v>
      </c>
      <c r="C13" s="34" t="s">
        <v>154</v>
      </c>
      <c r="D13" s="35" t="s">
        <v>132</v>
      </c>
      <c r="E13" s="20" t="s">
        <v>134</v>
      </c>
      <c r="F13" s="219"/>
      <c r="G13" s="173"/>
      <c r="H13" s="173"/>
      <c r="I13" s="174"/>
      <c r="J13" s="175"/>
      <c r="K13" s="182"/>
      <c r="L13" s="182"/>
      <c r="M13" s="191"/>
      <c r="N13" s="220"/>
      <c r="O13" s="220"/>
      <c r="P13" s="220"/>
    </row>
    <row r="14" spans="1:16" ht="12" customHeight="1" x14ac:dyDescent="0.2">
      <c r="B14" s="34" t="s">
        <v>130</v>
      </c>
      <c r="C14" s="34" t="s">
        <v>154</v>
      </c>
      <c r="D14" s="35" t="s">
        <v>132</v>
      </c>
      <c r="E14" s="20" t="s">
        <v>134</v>
      </c>
      <c r="F14" s="219"/>
      <c r="G14" s="173"/>
      <c r="H14" s="173"/>
      <c r="I14" s="174"/>
      <c r="J14" s="175"/>
      <c r="K14" s="182"/>
      <c r="L14" s="182"/>
      <c r="M14" s="191"/>
      <c r="N14" s="220"/>
      <c r="O14" s="220"/>
      <c r="P14" s="220"/>
    </row>
    <row r="15" spans="1:16" ht="12" customHeight="1" x14ac:dyDescent="0.2">
      <c r="B15" s="34" t="s">
        <v>130</v>
      </c>
      <c r="C15" s="34" t="s">
        <v>154</v>
      </c>
      <c r="D15" s="35" t="s">
        <v>132</v>
      </c>
      <c r="E15" s="20" t="s">
        <v>134</v>
      </c>
      <c r="F15" s="219"/>
      <c r="G15" s="173"/>
      <c r="H15" s="173"/>
      <c r="I15" s="174"/>
      <c r="J15" s="175"/>
      <c r="K15" s="182"/>
      <c r="L15" s="182"/>
      <c r="M15" s="191"/>
      <c r="N15" s="220"/>
      <c r="O15" s="220"/>
      <c r="P15" s="220"/>
    </row>
    <row r="16" spans="1:16" ht="12" customHeight="1" x14ac:dyDescent="0.2">
      <c r="B16" s="34" t="s">
        <v>130</v>
      </c>
      <c r="C16" s="34" t="s">
        <v>154</v>
      </c>
      <c r="D16" s="35" t="s">
        <v>132</v>
      </c>
      <c r="E16" s="20" t="s">
        <v>134</v>
      </c>
      <c r="F16" s="219"/>
      <c r="G16" s="173"/>
      <c r="H16" s="173"/>
      <c r="I16" s="174"/>
      <c r="J16" s="175"/>
      <c r="K16" s="182"/>
      <c r="L16" s="182"/>
      <c r="M16" s="182"/>
      <c r="N16" s="220"/>
      <c r="O16" s="220"/>
      <c r="P16" s="220"/>
    </row>
    <row r="17" spans="2:16" ht="12" customHeight="1" x14ac:dyDescent="0.2">
      <c r="B17" s="34" t="s">
        <v>130</v>
      </c>
      <c r="C17" s="34" t="s">
        <v>154</v>
      </c>
      <c r="D17" s="35" t="s">
        <v>132</v>
      </c>
      <c r="E17" s="20" t="s">
        <v>134</v>
      </c>
      <c r="F17" s="219"/>
      <c r="G17" s="173"/>
      <c r="H17" s="173"/>
      <c r="I17" s="174"/>
      <c r="J17" s="175"/>
      <c r="K17" s="182"/>
      <c r="L17" s="182"/>
      <c r="M17" s="191"/>
      <c r="N17" s="220"/>
      <c r="O17" s="220"/>
      <c r="P17" s="220"/>
    </row>
    <row r="18" spans="2:16" ht="12" customHeight="1" x14ac:dyDescent="0.2">
      <c r="B18" s="34" t="s">
        <v>130</v>
      </c>
      <c r="C18" s="34" t="s">
        <v>154</v>
      </c>
      <c r="D18" s="35" t="s">
        <v>132</v>
      </c>
      <c r="E18" s="20" t="s">
        <v>134</v>
      </c>
      <c r="F18" s="219"/>
      <c r="G18" s="173"/>
      <c r="H18" s="173"/>
      <c r="I18" s="174"/>
      <c r="J18" s="175"/>
      <c r="K18" s="182"/>
      <c r="L18" s="182"/>
      <c r="M18" s="191"/>
      <c r="N18" s="220"/>
      <c r="O18" s="220"/>
      <c r="P18" s="220"/>
    </row>
    <row r="19" spans="2:16" ht="12" customHeight="1" x14ac:dyDescent="0.2">
      <c r="B19" s="34" t="s">
        <v>130</v>
      </c>
      <c r="C19" s="34" t="s">
        <v>154</v>
      </c>
      <c r="D19" s="35" t="s">
        <v>132</v>
      </c>
      <c r="E19" s="87" t="s">
        <v>135</v>
      </c>
      <c r="F19" s="219"/>
      <c r="G19" s="173"/>
      <c r="H19" s="173"/>
      <c r="I19" s="174"/>
      <c r="J19" s="175"/>
      <c r="K19" s="191"/>
      <c r="L19" s="182"/>
      <c r="M19" s="191"/>
      <c r="N19" s="220"/>
      <c r="O19" s="220"/>
      <c r="P19" s="220"/>
    </row>
    <row r="20" spans="2:16" ht="12" customHeight="1" x14ac:dyDescent="0.2">
      <c r="B20" s="34" t="s">
        <v>130</v>
      </c>
      <c r="C20" s="34" t="s">
        <v>154</v>
      </c>
      <c r="D20" s="35" t="s">
        <v>132</v>
      </c>
      <c r="E20" s="20" t="s">
        <v>135</v>
      </c>
      <c r="F20" s="219"/>
      <c r="G20" s="173"/>
      <c r="H20" s="173"/>
      <c r="I20" s="174"/>
      <c r="J20" s="175"/>
      <c r="K20" s="222"/>
      <c r="L20" s="222"/>
      <c r="M20" s="191"/>
      <c r="N20" s="220"/>
      <c r="O20" s="220"/>
      <c r="P20" s="220"/>
    </row>
    <row r="21" spans="2:16" ht="12" customHeight="1" x14ac:dyDescent="0.2">
      <c r="B21" s="34" t="s">
        <v>130</v>
      </c>
      <c r="C21" s="34" t="s">
        <v>154</v>
      </c>
      <c r="D21" s="35" t="s">
        <v>132</v>
      </c>
      <c r="E21" s="20" t="s">
        <v>135</v>
      </c>
      <c r="F21" s="219"/>
      <c r="G21" s="173"/>
      <c r="H21" s="173"/>
      <c r="I21" s="174"/>
      <c r="J21" s="175"/>
      <c r="K21" s="222"/>
      <c r="L21" s="182"/>
      <c r="M21" s="191"/>
      <c r="N21" s="220"/>
      <c r="O21" s="220"/>
      <c r="P21" s="220"/>
    </row>
    <row r="22" spans="2:16" ht="12" customHeight="1" x14ac:dyDescent="0.2">
      <c r="B22" s="34" t="s">
        <v>130</v>
      </c>
      <c r="C22" s="34" t="s">
        <v>154</v>
      </c>
      <c r="D22" s="35" t="s">
        <v>132</v>
      </c>
      <c r="E22" s="20" t="s">
        <v>135</v>
      </c>
      <c r="F22" s="219"/>
      <c r="G22" s="173"/>
      <c r="H22" s="173"/>
      <c r="I22" s="174"/>
      <c r="J22" s="175"/>
      <c r="K22" s="222"/>
      <c r="L22" s="223"/>
      <c r="M22" s="191"/>
      <c r="N22" s="220"/>
      <c r="O22" s="220"/>
      <c r="P22" s="220"/>
    </row>
    <row r="23" spans="2:16" ht="12" customHeight="1" x14ac:dyDescent="0.2">
      <c r="B23" s="34" t="s">
        <v>130</v>
      </c>
      <c r="C23" s="34" t="s">
        <v>154</v>
      </c>
      <c r="D23" s="35" t="s">
        <v>132</v>
      </c>
      <c r="E23" s="20" t="s">
        <v>135</v>
      </c>
      <c r="F23" s="219"/>
      <c r="G23" s="173"/>
      <c r="H23" s="173"/>
      <c r="I23" s="174"/>
      <c r="J23" s="175"/>
      <c r="K23" s="182"/>
      <c r="L23" s="182"/>
      <c r="M23" s="191"/>
      <c r="N23" s="220"/>
      <c r="O23" s="220"/>
      <c r="P23" s="220"/>
    </row>
    <row r="24" spans="2:16" ht="12" customHeight="1" x14ac:dyDescent="0.2">
      <c r="B24" s="34" t="s">
        <v>130</v>
      </c>
      <c r="C24" s="34" t="s">
        <v>154</v>
      </c>
      <c r="D24" s="35" t="s">
        <v>132</v>
      </c>
      <c r="E24" s="20" t="s">
        <v>135</v>
      </c>
      <c r="F24" s="219"/>
      <c r="G24" s="173"/>
      <c r="H24" s="173"/>
      <c r="I24" s="174"/>
      <c r="J24" s="175"/>
      <c r="K24" s="182"/>
      <c r="L24" s="182"/>
      <c r="M24" s="191"/>
      <c r="N24" s="220"/>
      <c r="O24" s="220"/>
      <c r="P24" s="220"/>
    </row>
    <row r="25" spans="2:16" ht="12" customHeight="1" x14ac:dyDescent="0.2">
      <c r="B25" s="34" t="s">
        <v>130</v>
      </c>
      <c r="C25" s="34" t="s">
        <v>154</v>
      </c>
      <c r="D25" s="35" t="s">
        <v>132</v>
      </c>
      <c r="E25" s="87" t="s">
        <v>146</v>
      </c>
      <c r="F25" s="224"/>
      <c r="G25" s="173"/>
      <c r="H25" s="173"/>
      <c r="I25" s="174"/>
      <c r="J25" s="175"/>
      <c r="K25" s="196"/>
      <c r="L25" s="221"/>
      <c r="M25" s="191"/>
      <c r="N25" s="220"/>
      <c r="O25" s="220"/>
      <c r="P25" s="220"/>
    </row>
    <row r="26" spans="2:16" ht="12" customHeight="1" x14ac:dyDescent="0.2">
      <c r="B26" s="34" t="s">
        <v>130</v>
      </c>
      <c r="C26" s="34" t="s">
        <v>154</v>
      </c>
      <c r="D26" s="35" t="s">
        <v>132</v>
      </c>
      <c r="E26" s="20" t="s">
        <v>146</v>
      </c>
      <c r="F26" s="219"/>
      <c r="G26" s="173"/>
      <c r="H26" s="173"/>
      <c r="I26" s="174"/>
      <c r="J26" s="175"/>
      <c r="K26" s="196"/>
      <c r="L26" s="221"/>
      <c r="M26" s="191"/>
      <c r="N26" s="220"/>
      <c r="O26" s="220"/>
      <c r="P26" s="220"/>
    </row>
    <row r="27" spans="2:16" ht="12" customHeight="1" x14ac:dyDescent="0.2">
      <c r="B27" s="34" t="s">
        <v>130</v>
      </c>
      <c r="C27" s="34" t="s">
        <v>154</v>
      </c>
      <c r="D27" s="35" t="s">
        <v>132</v>
      </c>
      <c r="E27" s="20" t="s">
        <v>146</v>
      </c>
      <c r="F27" s="219"/>
      <c r="G27" s="173"/>
      <c r="H27" s="173"/>
      <c r="I27" s="174"/>
      <c r="J27" s="175"/>
      <c r="K27" s="191"/>
      <c r="L27" s="221"/>
      <c r="M27" s="191"/>
      <c r="N27" s="220"/>
      <c r="O27" s="220"/>
      <c r="P27" s="220"/>
    </row>
    <row r="28" spans="2:16" ht="12" customHeight="1" x14ac:dyDescent="0.2">
      <c r="B28" s="34" t="s">
        <v>130</v>
      </c>
      <c r="C28" s="34" t="s">
        <v>154</v>
      </c>
      <c r="D28" s="35" t="s">
        <v>132</v>
      </c>
      <c r="E28" s="87" t="s">
        <v>162</v>
      </c>
      <c r="F28" s="219"/>
      <c r="G28" s="173"/>
      <c r="H28" s="173"/>
      <c r="I28" s="174"/>
      <c r="J28" s="175"/>
      <c r="K28" s="221"/>
      <c r="L28" s="221"/>
      <c r="M28" s="191"/>
      <c r="N28" s="220"/>
      <c r="O28" s="220"/>
      <c r="P28" s="220"/>
    </row>
    <row r="29" spans="2:16" ht="12" customHeight="1" x14ac:dyDescent="0.2">
      <c r="B29" s="34" t="s">
        <v>130</v>
      </c>
      <c r="C29" s="34" t="s">
        <v>154</v>
      </c>
      <c r="D29" s="35" t="s">
        <v>132</v>
      </c>
      <c r="E29" s="87" t="s">
        <v>182</v>
      </c>
      <c r="F29" s="219"/>
      <c r="G29" s="173"/>
      <c r="H29" s="173"/>
      <c r="I29" s="174"/>
      <c r="J29" s="175"/>
      <c r="K29" s="196"/>
      <c r="L29" s="221"/>
      <c r="M29" s="191"/>
      <c r="N29" s="220"/>
      <c r="O29" s="220"/>
      <c r="P29" s="220"/>
    </row>
    <row r="30" spans="2:16" ht="12" customHeight="1" x14ac:dyDescent="0.2">
      <c r="B30" s="34" t="s">
        <v>130</v>
      </c>
      <c r="C30" s="34" t="s">
        <v>154</v>
      </c>
      <c r="D30" s="35" t="s">
        <v>132</v>
      </c>
      <c r="E30" s="20" t="s">
        <v>182</v>
      </c>
      <c r="F30" s="219"/>
      <c r="G30" s="173"/>
      <c r="H30" s="173"/>
      <c r="I30" s="174"/>
      <c r="J30" s="175"/>
      <c r="K30" s="196"/>
      <c r="L30" s="196"/>
      <c r="M30" s="196"/>
      <c r="N30" s="220"/>
      <c r="O30" s="220"/>
      <c r="P30" s="220"/>
    </row>
    <row r="31" spans="2:16" ht="12" customHeight="1" x14ac:dyDescent="0.2">
      <c r="B31" s="34" t="s">
        <v>130</v>
      </c>
      <c r="C31" s="34" t="s">
        <v>154</v>
      </c>
      <c r="D31" s="35" t="s">
        <v>132</v>
      </c>
      <c r="E31" s="20" t="s">
        <v>182</v>
      </c>
      <c r="F31" s="219"/>
      <c r="G31" s="173"/>
      <c r="H31" s="173"/>
      <c r="I31" s="174"/>
      <c r="J31" s="175"/>
      <c r="K31" s="182"/>
      <c r="L31" s="213"/>
      <c r="M31" s="191"/>
      <c r="N31" s="220"/>
      <c r="O31" s="220"/>
      <c r="P31" s="220"/>
    </row>
    <row r="32" spans="2:16" ht="12" customHeight="1" x14ac:dyDescent="0.2">
      <c r="B32" s="34" t="s">
        <v>130</v>
      </c>
      <c r="C32" s="34" t="s">
        <v>154</v>
      </c>
      <c r="D32" s="35" t="s">
        <v>132</v>
      </c>
      <c r="E32" s="20" t="s">
        <v>182</v>
      </c>
      <c r="F32" s="219"/>
      <c r="G32" s="173"/>
      <c r="H32" s="173"/>
      <c r="I32" s="174"/>
      <c r="J32" s="175"/>
      <c r="K32" s="182"/>
      <c r="L32" s="222"/>
      <c r="M32" s="191"/>
      <c r="N32" s="220"/>
      <c r="O32" s="220"/>
      <c r="P32" s="220"/>
    </row>
    <row r="33" spans="2:16" ht="12" customHeight="1" x14ac:dyDescent="0.2">
      <c r="B33" s="34" t="s">
        <v>130</v>
      </c>
      <c r="C33" s="34" t="s">
        <v>154</v>
      </c>
      <c r="D33" s="35" t="s">
        <v>132</v>
      </c>
      <c r="E33" s="20" t="s">
        <v>182</v>
      </c>
      <c r="F33" s="219"/>
      <c r="G33" s="173"/>
      <c r="H33" s="173"/>
      <c r="I33" s="174"/>
      <c r="J33" s="175"/>
      <c r="K33" s="221"/>
      <c r="L33" s="191"/>
      <c r="M33" s="191"/>
      <c r="N33" s="220"/>
      <c r="O33" s="220"/>
      <c r="P33" s="220"/>
    </row>
    <row r="34" spans="2:16" ht="12" customHeight="1" x14ac:dyDescent="0.2">
      <c r="B34" s="34" t="s">
        <v>130</v>
      </c>
      <c r="C34" s="34" t="s">
        <v>154</v>
      </c>
      <c r="D34" s="35" t="s">
        <v>132</v>
      </c>
      <c r="E34" s="20" t="s">
        <v>182</v>
      </c>
      <c r="F34" s="219"/>
      <c r="G34" s="173"/>
      <c r="H34" s="173"/>
      <c r="I34" s="174"/>
      <c r="J34" s="175"/>
      <c r="K34" s="182"/>
      <c r="L34" s="222"/>
      <c r="M34" s="191"/>
      <c r="N34" s="220"/>
      <c r="O34" s="220"/>
      <c r="P34" s="220"/>
    </row>
    <row r="35" spans="2:16" ht="12" customHeight="1" x14ac:dyDescent="0.2">
      <c r="B35" s="34" t="s">
        <v>130</v>
      </c>
      <c r="C35" s="34" t="s">
        <v>154</v>
      </c>
      <c r="D35" s="35" t="s">
        <v>132</v>
      </c>
      <c r="E35" s="20" t="s">
        <v>182</v>
      </c>
      <c r="F35" s="219"/>
      <c r="G35" s="173"/>
      <c r="H35" s="173"/>
      <c r="I35" s="174"/>
      <c r="J35" s="175"/>
      <c r="K35" s="182"/>
      <c r="L35" s="222"/>
      <c r="M35" s="191"/>
      <c r="N35" s="220"/>
      <c r="O35" s="220"/>
      <c r="P35" s="220"/>
    </row>
    <row r="36" spans="2:16" ht="12" customHeight="1" x14ac:dyDescent="0.2">
      <c r="B36" s="34" t="s">
        <v>130</v>
      </c>
      <c r="C36" s="34" t="s">
        <v>154</v>
      </c>
      <c r="D36" s="35" t="s">
        <v>132</v>
      </c>
      <c r="E36" s="20" t="s">
        <v>182</v>
      </c>
      <c r="F36" s="219"/>
      <c r="G36" s="173"/>
      <c r="H36" s="173"/>
      <c r="I36" s="174"/>
      <c r="J36" s="175"/>
      <c r="K36" s="182"/>
      <c r="L36" s="182"/>
      <c r="M36" s="191"/>
      <c r="N36" s="220"/>
      <c r="O36" s="220"/>
      <c r="P36" s="220"/>
    </row>
    <row r="37" spans="2:16" ht="12" customHeight="1" x14ac:dyDescent="0.2">
      <c r="B37" s="34" t="s">
        <v>130</v>
      </c>
      <c r="C37" s="34" t="s">
        <v>154</v>
      </c>
      <c r="D37" s="35" t="s">
        <v>132</v>
      </c>
      <c r="E37" s="87" t="s">
        <v>183</v>
      </c>
      <c r="F37" s="219"/>
      <c r="G37" s="173"/>
      <c r="H37" s="173"/>
      <c r="I37" s="174"/>
      <c r="J37" s="175"/>
      <c r="K37" s="182"/>
      <c r="L37" s="182"/>
      <c r="M37" s="191"/>
      <c r="N37" s="220"/>
      <c r="O37" s="220"/>
      <c r="P37" s="220"/>
    </row>
    <row r="38" spans="2:16" ht="12" customHeight="1" x14ac:dyDescent="0.2">
      <c r="B38" s="34" t="s">
        <v>130</v>
      </c>
      <c r="C38" s="34" t="s">
        <v>154</v>
      </c>
      <c r="D38" s="35" t="s">
        <v>132</v>
      </c>
      <c r="E38" s="88" t="s">
        <v>205</v>
      </c>
      <c r="F38" s="224"/>
      <c r="G38" s="173"/>
      <c r="H38" s="173"/>
      <c r="I38" s="174"/>
      <c r="J38" s="175"/>
      <c r="K38" s="181"/>
      <c r="L38" s="182"/>
      <c r="M38" s="191"/>
      <c r="N38" s="220"/>
      <c r="O38" s="220"/>
      <c r="P38" s="220"/>
    </row>
    <row r="39" spans="2:16" ht="12" customHeight="1" x14ac:dyDescent="0.2">
      <c r="B39" s="34" t="s">
        <v>130</v>
      </c>
      <c r="C39" s="34" t="s">
        <v>154</v>
      </c>
      <c r="D39" s="35" t="s">
        <v>132</v>
      </c>
      <c r="E39" s="15" t="s">
        <v>205</v>
      </c>
      <c r="F39" s="219"/>
      <c r="G39" s="173"/>
      <c r="H39" s="173"/>
      <c r="I39" s="174"/>
      <c r="J39" s="175"/>
      <c r="K39" s="182"/>
      <c r="L39" s="182"/>
      <c r="M39" s="191"/>
      <c r="N39" s="220"/>
      <c r="O39" s="220"/>
      <c r="P39" s="220"/>
    </row>
    <row r="40" spans="2:16" ht="12" customHeight="1" x14ac:dyDescent="0.2">
      <c r="B40" s="34" t="s">
        <v>130</v>
      </c>
      <c r="C40" s="34" t="s">
        <v>154</v>
      </c>
      <c r="D40" s="35" t="s">
        <v>132</v>
      </c>
      <c r="E40" s="88" t="s">
        <v>157</v>
      </c>
      <c r="F40" s="219"/>
      <c r="G40" s="173"/>
      <c r="H40" s="173"/>
      <c r="I40" s="174"/>
      <c r="J40" s="175"/>
      <c r="K40" s="221"/>
      <c r="L40" s="221"/>
      <c r="M40" s="191"/>
      <c r="N40" s="220"/>
      <c r="O40" s="220"/>
      <c r="P40" s="220"/>
    </row>
    <row r="41" spans="2:16" ht="12" customHeight="1" x14ac:dyDescent="0.2">
      <c r="B41" s="34" t="s">
        <v>130</v>
      </c>
      <c r="C41" s="34" t="s">
        <v>154</v>
      </c>
      <c r="D41" s="35" t="s">
        <v>132</v>
      </c>
      <c r="E41" s="88" t="s">
        <v>196</v>
      </c>
      <c r="F41" s="219"/>
      <c r="G41" s="173"/>
      <c r="H41" s="173"/>
      <c r="I41" s="174"/>
      <c r="J41" s="175"/>
      <c r="K41" s="221"/>
      <c r="L41" s="221"/>
      <c r="M41" s="191"/>
      <c r="N41" s="220"/>
      <c r="O41" s="220"/>
      <c r="P41" s="220"/>
    </row>
    <row r="42" spans="2:16" ht="12" customHeight="1" x14ac:dyDescent="0.2">
      <c r="B42" s="34" t="s">
        <v>130</v>
      </c>
      <c r="C42" s="34" t="s">
        <v>154</v>
      </c>
      <c r="D42" s="35" t="s">
        <v>132</v>
      </c>
      <c r="E42" s="88" t="s">
        <v>155</v>
      </c>
      <c r="F42" s="219"/>
      <c r="G42" s="173"/>
      <c r="H42" s="173"/>
      <c r="I42" s="174"/>
      <c r="J42" s="175"/>
      <c r="K42" s="221"/>
      <c r="L42" s="221"/>
      <c r="M42" s="191"/>
      <c r="N42" s="220"/>
      <c r="O42" s="220"/>
      <c r="P42" s="220"/>
    </row>
    <row r="43" spans="2:16" ht="12" customHeight="1" x14ac:dyDescent="0.2">
      <c r="B43" s="34" t="s">
        <v>130</v>
      </c>
      <c r="C43" s="34" t="s">
        <v>154</v>
      </c>
      <c r="D43" s="35" t="s">
        <v>132</v>
      </c>
      <c r="E43" s="15" t="s">
        <v>155</v>
      </c>
      <c r="F43" s="219"/>
      <c r="G43" s="173"/>
      <c r="H43" s="173"/>
      <c r="I43" s="174"/>
      <c r="J43" s="175"/>
      <c r="K43" s="221"/>
      <c r="L43" s="221"/>
      <c r="M43" s="191"/>
      <c r="N43" s="220"/>
      <c r="O43" s="220"/>
      <c r="P43" s="220"/>
    </row>
    <row r="44" spans="2:16" ht="12" customHeight="1" x14ac:dyDescent="0.2">
      <c r="B44" s="34" t="s">
        <v>130</v>
      </c>
      <c r="C44" s="34" t="s">
        <v>154</v>
      </c>
      <c r="D44" s="35" t="s">
        <v>132</v>
      </c>
      <c r="E44" s="88" t="s">
        <v>156</v>
      </c>
      <c r="F44" s="219"/>
      <c r="G44" s="173"/>
      <c r="H44" s="173"/>
      <c r="I44" s="174"/>
      <c r="J44" s="175"/>
      <c r="K44" s="176"/>
      <c r="L44" s="221"/>
      <c r="M44" s="221"/>
      <c r="N44" s="220"/>
      <c r="O44" s="220"/>
      <c r="P44" s="220"/>
    </row>
    <row r="45" spans="2:16" ht="12" customHeight="1" x14ac:dyDescent="0.2">
      <c r="B45" s="34" t="s">
        <v>130</v>
      </c>
      <c r="C45" s="34" t="s">
        <v>154</v>
      </c>
      <c r="D45" s="35" t="s">
        <v>132</v>
      </c>
      <c r="E45" s="15" t="s">
        <v>156</v>
      </c>
      <c r="F45" s="219"/>
      <c r="G45" s="173"/>
      <c r="H45" s="173"/>
      <c r="I45" s="174"/>
      <c r="J45" s="175"/>
      <c r="K45" s="176"/>
      <c r="L45" s="221"/>
      <c r="M45" s="221"/>
      <c r="N45" s="220"/>
      <c r="O45" s="220"/>
      <c r="P45" s="220"/>
    </row>
    <row r="46" spans="2:16" ht="12" customHeight="1" x14ac:dyDescent="0.2">
      <c r="B46" s="34" t="s">
        <v>130</v>
      </c>
      <c r="C46" s="34" t="s">
        <v>154</v>
      </c>
      <c r="D46" s="35" t="s">
        <v>132</v>
      </c>
      <c r="E46" s="15" t="s">
        <v>156</v>
      </c>
      <c r="F46" s="219"/>
      <c r="G46" s="173"/>
      <c r="H46" s="173"/>
      <c r="I46" s="174"/>
      <c r="J46" s="175"/>
      <c r="K46" s="221"/>
      <c r="L46" s="221"/>
      <c r="M46" s="221"/>
      <c r="N46" s="220"/>
      <c r="O46" s="220"/>
      <c r="P46" s="220"/>
    </row>
    <row r="47" spans="2:16" ht="12" customHeight="1" x14ac:dyDescent="0.2">
      <c r="B47" s="34" t="s">
        <v>130</v>
      </c>
      <c r="C47" s="34" t="s">
        <v>154</v>
      </c>
      <c r="D47" s="35" t="s">
        <v>132</v>
      </c>
      <c r="E47" s="88" t="s">
        <v>159</v>
      </c>
      <c r="F47" s="219"/>
      <c r="G47" s="173"/>
      <c r="H47" s="173"/>
      <c r="I47" s="174"/>
      <c r="J47" s="175"/>
      <c r="K47" s="221"/>
      <c r="L47" s="221"/>
      <c r="M47" s="221"/>
      <c r="N47" s="220"/>
      <c r="O47" s="220"/>
      <c r="P47" s="220"/>
    </row>
    <row r="48" spans="2:16" ht="12" customHeight="1" x14ac:dyDescent="0.2">
      <c r="B48" s="34" t="s">
        <v>130</v>
      </c>
      <c r="C48" s="34" t="s">
        <v>154</v>
      </c>
      <c r="D48" s="35" t="s">
        <v>132</v>
      </c>
      <c r="E48" s="15" t="s">
        <v>159</v>
      </c>
      <c r="F48" s="219"/>
      <c r="G48" s="173"/>
      <c r="H48" s="173"/>
      <c r="I48" s="174"/>
      <c r="J48" s="175"/>
      <c r="K48" s="221"/>
      <c r="L48" s="221"/>
      <c r="M48" s="221"/>
      <c r="N48" s="220"/>
      <c r="O48" s="220"/>
      <c r="P48" s="220"/>
    </row>
    <row r="49" spans="2:16" ht="12" customHeight="1" x14ac:dyDescent="0.2">
      <c r="B49" s="34" t="s">
        <v>130</v>
      </c>
      <c r="C49" s="34" t="s">
        <v>154</v>
      </c>
      <c r="D49" s="35" t="s">
        <v>132</v>
      </c>
      <c r="E49" s="88" t="s">
        <v>158</v>
      </c>
      <c r="F49" s="219"/>
      <c r="G49" s="173"/>
      <c r="H49" s="173"/>
      <c r="I49" s="174"/>
      <c r="J49" s="175"/>
      <c r="K49" s="221"/>
      <c r="L49" s="221"/>
      <c r="M49" s="221"/>
      <c r="N49" s="220"/>
      <c r="O49" s="220"/>
      <c r="P49" s="220"/>
    </row>
    <row r="50" spans="2:16" ht="12" customHeight="1" x14ac:dyDescent="0.2">
      <c r="B50" s="34" t="s">
        <v>130</v>
      </c>
      <c r="C50" s="34" t="s">
        <v>154</v>
      </c>
      <c r="D50" s="36" t="s">
        <v>145</v>
      </c>
      <c r="E50" s="89" t="s">
        <v>169</v>
      </c>
      <c r="F50" s="225"/>
      <c r="G50" s="189"/>
      <c r="H50" s="189"/>
      <c r="I50" s="174"/>
      <c r="J50" s="175"/>
      <c r="K50" s="196"/>
      <c r="L50" s="182"/>
      <c r="M50" s="196"/>
      <c r="N50" s="220"/>
      <c r="O50" s="220"/>
      <c r="P50" s="220"/>
    </row>
    <row r="51" spans="2:16" ht="12" customHeight="1" x14ac:dyDescent="0.2">
      <c r="B51" s="34" t="s">
        <v>130</v>
      </c>
      <c r="C51" s="34" t="s">
        <v>154</v>
      </c>
      <c r="D51" s="36" t="s">
        <v>145</v>
      </c>
      <c r="E51" s="20" t="s">
        <v>169</v>
      </c>
      <c r="F51" s="226"/>
      <c r="G51" s="189"/>
      <c r="H51" s="189"/>
      <c r="I51" s="174"/>
      <c r="J51" s="175"/>
      <c r="K51" s="227"/>
      <c r="L51" s="227"/>
      <c r="M51" s="221"/>
      <c r="N51" s="220"/>
      <c r="O51" s="220"/>
      <c r="P51" s="220"/>
    </row>
    <row r="52" spans="2:16" ht="12" customHeight="1" x14ac:dyDescent="0.2">
      <c r="B52" s="34" t="s">
        <v>130</v>
      </c>
      <c r="C52" s="34" t="s">
        <v>154</v>
      </c>
      <c r="D52" s="36" t="s">
        <v>145</v>
      </c>
      <c r="E52" s="20" t="s">
        <v>169</v>
      </c>
      <c r="F52" s="226"/>
      <c r="G52" s="189"/>
      <c r="H52" s="189"/>
      <c r="I52" s="174"/>
      <c r="J52" s="175"/>
      <c r="K52" s="182"/>
      <c r="L52" s="182"/>
      <c r="M52" s="221"/>
      <c r="N52" s="220"/>
      <c r="O52" s="220"/>
      <c r="P52" s="220"/>
    </row>
    <row r="53" spans="2:16" ht="12" customHeight="1" x14ac:dyDescent="0.2">
      <c r="B53" s="34" t="s">
        <v>130</v>
      </c>
      <c r="C53" s="34" t="s">
        <v>154</v>
      </c>
      <c r="D53" s="36" t="s">
        <v>145</v>
      </c>
      <c r="E53" s="20" t="s">
        <v>169</v>
      </c>
      <c r="F53" s="226"/>
      <c r="G53" s="189"/>
      <c r="H53" s="189"/>
      <c r="I53" s="174"/>
      <c r="J53" s="175"/>
      <c r="K53" s="182"/>
      <c r="L53" s="182"/>
      <c r="M53" s="221"/>
      <c r="N53" s="220"/>
      <c r="O53" s="220"/>
      <c r="P53" s="220"/>
    </row>
    <row r="54" spans="2:16" ht="12" customHeight="1" x14ac:dyDescent="0.2">
      <c r="B54" s="34" t="s">
        <v>130</v>
      </c>
      <c r="C54" s="34" t="s">
        <v>154</v>
      </c>
      <c r="D54" s="36" t="s">
        <v>145</v>
      </c>
      <c r="E54" s="20" t="s">
        <v>169</v>
      </c>
      <c r="F54" s="226"/>
      <c r="G54" s="189"/>
      <c r="H54" s="189"/>
      <c r="I54" s="174"/>
      <c r="J54" s="175"/>
      <c r="K54" s="182"/>
      <c r="L54" s="182"/>
      <c r="M54" s="221"/>
      <c r="N54" s="220"/>
      <c r="O54" s="220"/>
      <c r="P54" s="220"/>
    </row>
    <row r="55" spans="2:16" ht="12" customHeight="1" x14ac:dyDescent="0.2">
      <c r="B55" s="34" t="s">
        <v>130</v>
      </c>
      <c r="C55" s="34" t="s">
        <v>154</v>
      </c>
      <c r="D55" s="36" t="s">
        <v>145</v>
      </c>
      <c r="E55" s="20" t="s">
        <v>169</v>
      </c>
      <c r="F55" s="226"/>
      <c r="G55" s="189"/>
      <c r="H55" s="189"/>
      <c r="I55" s="174"/>
      <c r="J55" s="175"/>
      <c r="K55" s="182"/>
      <c r="L55" s="182"/>
      <c r="M55" s="221"/>
      <c r="N55" s="220"/>
      <c r="O55" s="220"/>
      <c r="P55" s="220"/>
    </row>
    <row r="56" spans="2:16" ht="12" customHeight="1" x14ac:dyDescent="0.2">
      <c r="B56" s="34" t="s">
        <v>130</v>
      </c>
      <c r="C56" s="34" t="s">
        <v>154</v>
      </c>
      <c r="D56" s="36" t="s">
        <v>145</v>
      </c>
      <c r="E56" s="20" t="s">
        <v>169</v>
      </c>
      <c r="F56" s="226"/>
      <c r="G56" s="189"/>
      <c r="H56" s="189"/>
      <c r="I56" s="174"/>
      <c r="J56" s="175"/>
      <c r="K56" s="182"/>
      <c r="L56" s="182"/>
      <c r="M56" s="221"/>
      <c r="N56" s="220"/>
      <c r="O56" s="220"/>
      <c r="P56" s="220"/>
    </row>
    <row r="57" spans="2:16" ht="12" customHeight="1" x14ac:dyDescent="0.2">
      <c r="B57" s="34" t="s">
        <v>130</v>
      </c>
      <c r="C57" s="34" t="s">
        <v>154</v>
      </c>
      <c r="D57" s="36" t="s">
        <v>145</v>
      </c>
      <c r="E57" s="89" t="s">
        <v>134</v>
      </c>
      <c r="F57" s="225"/>
      <c r="G57" s="189"/>
      <c r="H57" s="189"/>
      <c r="I57" s="174"/>
      <c r="J57" s="175"/>
      <c r="K57" s="196"/>
      <c r="L57" s="221"/>
      <c r="M57" s="196"/>
      <c r="N57" s="220"/>
      <c r="O57" s="220"/>
      <c r="P57" s="220"/>
    </row>
    <row r="58" spans="2:16" ht="12" customHeight="1" x14ac:dyDescent="0.2">
      <c r="B58" s="34" t="s">
        <v>130</v>
      </c>
      <c r="C58" s="34" t="s">
        <v>154</v>
      </c>
      <c r="D58" s="36" t="s">
        <v>145</v>
      </c>
      <c r="E58" s="20" t="s">
        <v>134</v>
      </c>
      <c r="F58" s="225"/>
      <c r="G58" s="189"/>
      <c r="H58" s="189"/>
      <c r="I58" s="174"/>
      <c r="J58" s="175"/>
      <c r="K58" s="213"/>
      <c r="L58" s="213"/>
      <c r="M58" s="196"/>
      <c r="N58" s="220"/>
      <c r="O58" s="220"/>
      <c r="P58" s="220"/>
    </row>
    <row r="59" spans="2:16" ht="12" customHeight="1" x14ac:dyDescent="0.2">
      <c r="B59" s="34" t="s">
        <v>130</v>
      </c>
      <c r="C59" s="34" t="s">
        <v>154</v>
      </c>
      <c r="D59" s="36" t="s">
        <v>145</v>
      </c>
      <c r="E59" s="20" t="s">
        <v>134</v>
      </c>
      <c r="F59" s="226"/>
      <c r="G59" s="189"/>
      <c r="H59" s="189"/>
      <c r="I59" s="174"/>
      <c r="J59" s="175"/>
      <c r="K59" s="182"/>
      <c r="L59" s="182"/>
      <c r="M59" s="191"/>
      <c r="N59" s="220"/>
      <c r="O59" s="220"/>
      <c r="P59" s="220"/>
    </row>
    <row r="60" spans="2:16" ht="12" customHeight="1" x14ac:dyDescent="0.2">
      <c r="B60" s="34" t="s">
        <v>130</v>
      </c>
      <c r="C60" s="34" t="s">
        <v>154</v>
      </c>
      <c r="D60" s="36" t="s">
        <v>145</v>
      </c>
      <c r="E60" s="20" t="s">
        <v>134</v>
      </c>
      <c r="F60" s="226"/>
      <c r="G60" s="189"/>
      <c r="H60" s="189"/>
      <c r="I60" s="174"/>
      <c r="J60" s="175"/>
      <c r="K60" s="182"/>
      <c r="L60" s="182"/>
      <c r="M60" s="221"/>
      <c r="N60" s="220"/>
      <c r="O60" s="220"/>
      <c r="P60" s="220"/>
    </row>
    <row r="61" spans="2:16" ht="12" customHeight="1" x14ac:dyDescent="0.2">
      <c r="B61" s="34" t="s">
        <v>130</v>
      </c>
      <c r="C61" s="34" t="s">
        <v>154</v>
      </c>
      <c r="D61" s="36" t="s">
        <v>145</v>
      </c>
      <c r="E61" s="20" t="s">
        <v>134</v>
      </c>
      <c r="F61" s="226"/>
      <c r="G61" s="189"/>
      <c r="H61" s="189"/>
      <c r="I61" s="174"/>
      <c r="J61" s="175"/>
      <c r="K61" s="182"/>
      <c r="L61" s="182"/>
      <c r="M61" s="221"/>
      <c r="N61" s="220"/>
      <c r="O61" s="220"/>
      <c r="P61" s="220"/>
    </row>
    <row r="62" spans="2:16" ht="12" customHeight="1" x14ac:dyDescent="0.2">
      <c r="B62" s="34" t="s">
        <v>130</v>
      </c>
      <c r="C62" s="34" t="s">
        <v>154</v>
      </c>
      <c r="D62" s="36" t="s">
        <v>145</v>
      </c>
      <c r="E62" s="20" t="s">
        <v>134</v>
      </c>
      <c r="F62" s="226"/>
      <c r="G62" s="189"/>
      <c r="H62" s="189"/>
      <c r="I62" s="174"/>
      <c r="J62" s="175"/>
      <c r="K62" s="182"/>
      <c r="L62" s="182"/>
      <c r="M62" s="221"/>
      <c r="N62" s="220"/>
      <c r="O62" s="220"/>
      <c r="P62" s="220"/>
    </row>
    <row r="63" spans="2:16" ht="12" customHeight="1" x14ac:dyDescent="0.2">
      <c r="B63" s="34" t="s">
        <v>130</v>
      </c>
      <c r="C63" s="34" t="s">
        <v>154</v>
      </c>
      <c r="D63" s="36" t="s">
        <v>145</v>
      </c>
      <c r="E63" s="20" t="s">
        <v>134</v>
      </c>
      <c r="F63" s="226"/>
      <c r="G63" s="189"/>
      <c r="H63" s="189"/>
      <c r="I63" s="174"/>
      <c r="J63" s="175"/>
      <c r="K63" s="182"/>
      <c r="L63" s="182"/>
      <c r="M63" s="221"/>
      <c r="N63" s="220"/>
      <c r="O63" s="220"/>
      <c r="P63" s="220"/>
    </row>
    <row r="64" spans="2:16" ht="12" customHeight="1" x14ac:dyDescent="0.2">
      <c r="B64" s="34" t="s">
        <v>130</v>
      </c>
      <c r="C64" s="34" t="s">
        <v>154</v>
      </c>
      <c r="D64" s="36" t="s">
        <v>145</v>
      </c>
      <c r="E64" s="20" t="s">
        <v>134</v>
      </c>
      <c r="F64" s="226"/>
      <c r="G64" s="189"/>
      <c r="H64" s="189"/>
      <c r="I64" s="174"/>
      <c r="J64" s="175"/>
      <c r="K64" s="182"/>
      <c r="L64" s="182"/>
      <c r="M64" s="221"/>
      <c r="N64" s="220"/>
      <c r="O64" s="220"/>
      <c r="P64" s="220"/>
    </row>
    <row r="65" spans="2:16" ht="12" customHeight="1" x14ac:dyDescent="0.2">
      <c r="B65" s="34" t="s">
        <v>130</v>
      </c>
      <c r="C65" s="34" t="s">
        <v>154</v>
      </c>
      <c r="D65" s="36" t="s">
        <v>145</v>
      </c>
      <c r="E65" s="20" t="s">
        <v>134</v>
      </c>
      <c r="F65" s="226"/>
      <c r="G65" s="189"/>
      <c r="H65" s="189"/>
      <c r="I65" s="174"/>
      <c r="J65" s="175"/>
      <c r="K65" s="182"/>
      <c r="L65" s="182"/>
      <c r="M65" s="221"/>
      <c r="N65" s="220"/>
      <c r="O65" s="220"/>
      <c r="P65" s="220"/>
    </row>
    <row r="66" spans="2:16" ht="12" customHeight="1" x14ac:dyDescent="0.2">
      <c r="B66" s="34" t="s">
        <v>130</v>
      </c>
      <c r="C66" s="34" t="s">
        <v>154</v>
      </c>
      <c r="D66" s="36" t="s">
        <v>145</v>
      </c>
      <c r="E66" s="20" t="s">
        <v>134</v>
      </c>
      <c r="F66" s="226"/>
      <c r="G66" s="189"/>
      <c r="H66" s="189"/>
      <c r="I66" s="174"/>
      <c r="J66" s="175"/>
      <c r="K66" s="221"/>
      <c r="L66" s="221"/>
      <c r="M66" s="221"/>
      <c r="N66" s="220"/>
      <c r="O66" s="220"/>
      <c r="P66" s="220"/>
    </row>
    <row r="67" spans="2:16" ht="12" customHeight="1" x14ac:dyDescent="0.2">
      <c r="B67" s="34" t="s">
        <v>130</v>
      </c>
      <c r="C67" s="34" t="s">
        <v>154</v>
      </c>
      <c r="D67" s="36" t="s">
        <v>145</v>
      </c>
      <c r="E67" s="89" t="s">
        <v>135</v>
      </c>
      <c r="F67" s="226"/>
      <c r="G67" s="189"/>
      <c r="H67" s="189"/>
      <c r="I67" s="174"/>
      <c r="J67" s="175"/>
      <c r="K67" s="196"/>
      <c r="L67" s="221"/>
      <c r="M67" s="221"/>
      <c r="N67" s="220"/>
      <c r="O67" s="220"/>
      <c r="P67" s="220"/>
    </row>
    <row r="68" spans="2:16" ht="12" customHeight="1" x14ac:dyDescent="0.2">
      <c r="B68" s="34" t="s">
        <v>130</v>
      </c>
      <c r="C68" s="34" t="s">
        <v>154</v>
      </c>
      <c r="D68" s="36" t="s">
        <v>145</v>
      </c>
      <c r="E68" s="20" t="s">
        <v>135</v>
      </c>
      <c r="F68" s="226"/>
      <c r="G68" s="189"/>
      <c r="H68" s="189"/>
      <c r="I68" s="174"/>
      <c r="J68" s="175"/>
      <c r="K68" s="196"/>
      <c r="L68" s="221"/>
      <c r="M68" s="221"/>
      <c r="N68" s="220"/>
      <c r="O68" s="220"/>
      <c r="P68" s="220"/>
    </row>
    <row r="69" spans="2:16" ht="12" customHeight="1" x14ac:dyDescent="0.2">
      <c r="B69" s="34" t="s">
        <v>130</v>
      </c>
      <c r="C69" s="34" t="s">
        <v>154</v>
      </c>
      <c r="D69" s="36" t="s">
        <v>145</v>
      </c>
      <c r="E69" s="20" t="s">
        <v>135</v>
      </c>
      <c r="F69" s="226"/>
      <c r="G69" s="189"/>
      <c r="H69" s="189"/>
      <c r="I69" s="174"/>
      <c r="J69" s="175"/>
      <c r="K69" s="191"/>
      <c r="L69" s="191"/>
      <c r="M69" s="191"/>
      <c r="N69" s="220"/>
      <c r="O69" s="220"/>
      <c r="P69" s="220"/>
    </row>
    <row r="70" spans="2:16" ht="12" customHeight="1" x14ac:dyDescent="0.2">
      <c r="B70" s="34" t="s">
        <v>130</v>
      </c>
      <c r="C70" s="34" t="s">
        <v>154</v>
      </c>
      <c r="D70" s="36" t="s">
        <v>145</v>
      </c>
      <c r="E70" s="20" t="s">
        <v>135</v>
      </c>
      <c r="F70" s="226"/>
      <c r="G70" s="189"/>
      <c r="H70" s="189"/>
      <c r="I70" s="174"/>
      <c r="J70" s="175"/>
      <c r="K70" s="191"/>
      <c r="L70" s="191"/>
      <c r="M70" s="191"/>
      <c r="N70" s="220"/>
      <c r="O70" s="220"/>
      <c r="P70" s="220"/>
    </row>
    <row r="71" spans="2:16" ht="12" customHeight="1" x14ac:dyDescent="0.2">
      <c r="B71" s="34" t="s">
        <v>130</v>
      </c>
      <c r="C71" s="34" t="s">
        <v>154</v>
      </c>
      <c r="D71" s="36" t="s">
        <v>145</v>
      </c>
      <c r="E71" s="20" t="s">
        <v>135</v>
      </c>
      <c r="F71" s="226"/>
      <c r="G71" s="189"/>
      <c r="H71" s="189"/>
      <c r="I71" s="174"/>
      <c r="J71" s="175"/>
      <c r="K71" s="191"/>
      <c r="L71" s="191"/>
      <c r="M71" s="191"/>
      <c r="N71" s="220"/>
      <c r="O71" s="220"/>
      <c r="P71" s="220"/>
    </row>
    <row r="72" spans="2:16" ht="12" customHeight="1" x14ac:dyDescent="0.2">
      <c r="B72" s="34" t="s">
        <v>130</v>
      </c>
      <c r="C72" s="34" t="s">
        <v>154</v>
      </c>
      <c r="D72" s="36" t="s">
        <v>145</v>
      </c>
      <c r="E72" s="20" t="s">
        <v>135</v>
      </c>
      <c r="F72" s="226"/>
      <c r="G72" s="189"/>
      <c r="H72" s="189"/>
      <c r="I72" s="174"/>
      <c r="J72" s="175"/>
      <c r="K72" s="191"/>
      <c r="L72" s="191"/>
      <c r="M72" s="191"/>
      <c r="N72" s="220"/>
      <c r="O72" s="220"/>
      <c r="P72" s="220"/>
    </row>
    <row r="73" spans="2:16" ht="12" customHeight="1" x14ac:dyDescent="0.2">
      <c r="B73" s="34" t="s">
        <v>130</v>
      </c>
      <c r="C73" s="34" t="s">
        <v>154</v>
      </c>
      <c r="D73" s="36" t="s">
        <v>145</v>
      </c>
      <c r="E73" s="20" t="s">
        <v>135</v>
      </c>
      <c r="F73" s="226"/>
      <c r="G73" s="189"/>
      <c r="H73" s="189"/>
      <c r="I73" s="174"/>
      <c r="J73" s="175"/>
      <c r="K73" s="191"/>
      <c r="L73" s="191"/>
      <c r="M73" s="191"/>
      <c r="N73" s="220"/>
      <c r="O73" s="220"/>
      <c r="P73" s="220"/>
    </row>
    <row r="74" spans="2:16" ht="12" customHeight="1" x14ac:dyDescent="0.2">
      <c r="B74" s="34" t="s">
        <v>130</v>
      </c>
      <c r="C74" s="34" t="s">
        <v>154</v>
      </c>
      <c r="D74" s="36" t="s">
        <v>145</v>
      </c>
      <c r="E74" s="20" t="s">
        <v>135</v>
      </c>
      <c r="F74" s="226"/>
      <c r="G74" s="189"/>
      <c r="H74" s="189"/>
      <c r="I74" s="174"/>
      <c r="J74" s="175"/>
      <c r="K74" s="191"/>
      <c r="L74" s="191"/>
      <c r="M74" s="191"/>
      <c r="N74" s="220"/>
      <c r="O74" s="220"/>
      <c r="P74" s="220"/>
    </row>
    <row r="75" spans="2:16" ht="12" customHeight="1" x14ac:dyDescent="0.2">
      <c r="B75" s="34" t="s">
        <v>130</v>
      </c>
      <c r="C75" s="34" t="s">
        <v>154</v>
      </c>
      <c r="D75" s="36" t="s">
        <v>145</v>
      </c>
      <c r="E75" s="89" t="s">
        <v>146</v>
      </c>
      <c r="F75" s="226"/>
      <c r="G75" s="189"/>
      <c r="H75" s="189"/>
      <c r="I75" s="174"/>
      <c r="J75" s="175"/>
      <c r="K75" s="191"/>
      <c r="L75" s="191"/>
      <c r="M75" s="191"/>
      <c r="N75" s="220"/>
      <c r="O75" s="220"/>
      <c r="P75" s="220"/>
    </row>
    <row r="76" spans="2:16" ht="12" customHeight="1" x14ac:dyDescent="0.2">
      <c r="B76" s="34" t="s">
        <v>130</v>
      </c>
      <c r="C76" s="34" t="s">
        <v>154</v>
      </c>
      <c r="D76" s="36" t="s">
        <v>145</v>
      </c>
      <c r="E76" s="20" t="s">
        <v>146</v>
      </c>
      <c r="F76" s="226"/>
      <c r="G76" s="189"/>
      <c r="H76" s="189"/>
      <c r="I76" s="174"/>
      <c r="J76" s="175"/>
      <c r="K76" s="191"/>
      <c r="L76" s="191"/>
      <c r="M76" s="191"/>
      <c r="N76" s="220"/>
      <c r="O76" s="220"/>
      <c r="P76" s="220"/>
    </row>
    <row r="77" spans="2:16" ht="12" customHeight="1" x14ac:dyDescent="0.2">
      <c r="B77" s="34" t="s">
        <v>130</v>
      </c>
      <c r="C77" s="34" t="s">
        <v>154</v>
      </c>
      <c r="D77" s="36" t="s">
        <v>145</v>
      </c>
      <c r="E77" s="20" t="s">
        <v>146</v>
      </c>
      <c r="F77" s="226"/>
      <c r="G77" s="189"/>
      <c r="H77" s="189"/>
      <c r="I77" s="174"/>
      <c r="J77" s="175"/>
      <c r="K77" s="191"/>
      <c r="L77" s="191"/>
      <c r="M77" s="191"/>
      <c r="N77" s="220"/>
      <c r="O77" s="220"/>
      <c r="P77" s="220"/>
    </row>
    <row r="78" spans="2:16" ht="12" customHeight="1" x14ac:dyDescent="0.2">
      <c r="B78" s="34" t="s">
        <v>130</v>
      </c>
      <c r="C78" s="34" t="s">
        <v>154</v>
      </c>
      <c r="D78" s="36" t="s">
        <v>145</v>
      </c>
      <c r="E78" s="20" t="s">
        <v>146</v>
      </c>
      <c r="F78" s="226"/>
      <c r="G78" s="189"/>
      <c r="H78" s="189"/>
      <c r="I78" s="174"/>
      <c r="J78" s="175"/>
      <c r="K78" s="191"/>
      <c r="L78" s="191"/>
      <c r="M78" s="191"/>
      <c r="N78" s="220"/>
      <c r="O78" s="220"/>
      <c r="P78" s="220"/>
    </row>
    <row r="79" spans="2:16" ht="12" customHeight="1" x14ac:dyDescent="0.2">
      <c r="B79" s="34" t="s">
        <v>130</v>
      </c>
      <c r="C79" s="34" t="s">
        <v>154</v>
      </c>
      <c r="D79" s="36" t="s">
        <v>145</v>
      </c>
      <c r="E79" s="89" t="s">
        <v>279</v>
      </c>
      <c r="F79" s="226"/>
      <c r="G79" s="189"/>
      <c r="H79" s="189"/>
      <c r="I79" s="174"/>
      <c r="J79" s="175"/>
      <c r="K79" s="191"/>
      <c r="L79" s="191"/>
      <c r="M79" s="191"/>
      <c r="N79" s="220"/>
      <c r="O79" s="220"/>
      <c r="P79" s="220"/>
    </row>
    <row r="80" spans="2:16" ht="12" customHeight="1" x14ac:dyDescent="0.2">
      <c r="B80" s="34" t="s">
        <v>130</v>
      </c>
      <c r="C80" s="34" t="s">
        <v>154</v>
      </c>
      <c r="D80" s="36" t="s">
        <v>145</v>
      </c>
      <c r="E80" s="20" t="s">
        <v>279</v>
      </c>
      <c r="F80" s="226"/>
      <c r="G80" s="189"/>
      <c r="H80" s="189"/>
      <c r="I80" s="174"/>
      <c r="J80" s="175"/>
      <c r="K80" s="191"/>
      <c r="L80" s="191"/>
      <c r="M80" s="191"/>
      <c r="N80" s="220"/>
      <c r="O80" s="220"/>
      <c r="P80" s="220"/>
    </row>
    <row r="81" spans="2:16" ht="12" customHeight="1" x14ac:dyDescent="0.2">
      <c r="B81" s="34" t="s">
        <v>130</v>
      </c>
      <c r="C81" s="34" t="s">
        <v>154</v>
      </c>
      <c r="D81" s="36" t="s">
        <v>145</v>
      </c>
      <c r="E81" s="20" t="s">
        <v>279</v>
      </c>
      <c r="F81" s="226"/>
      <c r="G81" s="189"/>
      <c r="H81" s="189"/>
      <c r="I81" s="174"/>
      <c r="J81" s="175"/>
      <c r="K81" s="191"/>
      <c r="L81" s="191"/>
      <c r="M81" s="191"/>
      <c r="N81" s="220"/>
      <c r="O81" s="220"/>
      <c r="P81" s="220"/>
    </row>
    <row r="82" spans="2:16" ht="12" customHeight="1" x14ac:dyDescent="0.2">
      <c r="B82" s="34" t="s">
        <v>130</v>
      </c>
      <c r="C82" s="34" t="s">
        <v>154</v>
      </c>
      <c r="D82" s="36" t="s">
        <v>145</v>
      </c>
      <c r="E82" s="89" t="s">
        <v>182</v>
      </c>
      <c r="F82" s="228"/>
      <c r="G82" s="189"/>
      <c r="H82" s="189"/>
      <c r="I82" s="174"/>
      <c r="J82" s="175"/>
      <c r="K82" s="191"/>
      <c r="L82" s="191"/>
      <c r="M82" s="191"/>
      <c r="N82" s="220"/>
      <c r="O82" s="220"/>
      <c r="P82" s="220"/>
    </row>
    <row r="83" spans="2:16" ht="12" customHeight="1" x14ac:dyDescent="0.2">
      <c r="B83" s="34" t="s">
        <v>130</v>
      </c>
      <c r="C83" s="34" t="s">
        <v>154</v>
      </c>
      <c r="D83" s="36" t="s">
        <v>145</v>
      </c>
      <c r="E83" s="20" t="s">
        <v>182</v>
      </c>
      <c r="F83" s="226"/>
      <c r="G83" s="189"/>
      <c r="H83" s="189"/>
      <c r="I83" s="174"/>
      <c r="J83" s="175"/>
      <c r="K83" s="191"/>
      <c r="L83" s="191"/>
      <c r="M83" s="191"/>
      <c r="N83" s="220"/>
      <c r="O83" s="220"/>
      <c r="P83" s="220"/>
    </row>
    <row r="84" spans="2:16" ht="12" customHeight="1" x14ac:dyDescent="0.2">
      <c r="B84" s="34" t="s">
        <v>130</v>
      </c>
      <c r="C84" s="34" t="s">
        <v>154</v>
      </c>
      <c r="D84" s="36" t="s">
        <v>145</v>
      </c>
      <c r="E84" s="20" t="s">
        <v>182</v>
      </c>
      <c r="F84" s="226"/>
      <c r="G84" s="189"/>
      <c r="H84" s="189"/>
      <c r="I84" s="174"/>
      <c r="J84" s="175"/>
      <c r="K84" s="191"/>
      <c r="L84" s="191"/>
      <c r="M84" s="191"/>
      <c r="N84" s="220"/>
      <c r="O84" s="220"/>
      <c r="P84" s="220"/>
    </row>
    <row r="85" spans="2:16" ht="12" customHeight="1" x14ac:dyDescent="0.2">
      <c r="B85" s="34" t="s">
        <v>130</v>
      </c>
      <c r="C85" s="34" t="s">
        <v>154</v>
      </c>
      <c r="D85" s="36" t="s">
        <v>145</v>
      </c>
      <c r="E85" s="20" t="s">
        <v>182</v>
      </c>
      <c r="F85" s="226"/>
      <c r="G85" s="189"/>
      <c r="H85" s="189"/>
      <c r="I85" s="174"/>
      <c r="J85" s="175"/>
      <c r="K85" s="191"/>
      <c r="L85" s="191"/>
      <c r="M85" s="191"/>
      <c r="N85" s="220"/>
      <c r="O85" s="220"/>
      <c r="P85" s="220"/>
    </row>
    <row r="86" spans="2:16" ht="12" customHeight="1" x14ac:dyDescent="0.2">
      <c r="B86" s="34" t="s">
        <v>130</v>
      </c>
      <c r="C86" s="34" t="s">
        <v>154</v>
      </c>
      <c r="D86" s="36" t="s">
        <v>145</v>
      </c>
      <c r="E86" s="20" t="s">
        <v>182</v>
      </c>
      <c r="F86" s="226"/>
      <c r="G86" s="189"/>
      <c r="H86" s="189"/>
      <c r="I86" s="174"/>
      <c r="J86" s="175"/>
      <c r="K86" s="191"/>
      <c r="L86" s="191"/>
      <c r="M86" s="191"/>
      <c r="N86" s="220"/>
      <c r="O86" s="220"/>
      <c r="P86" s="220"/>
    </row>
    <row r="87" spans="2:16" ht="12" customHeight="1" x14ac:dyDescent="0.2">
      <c r="B87" s="34" t="s">
        <v>130</v>
      </c>
      <c r="C87" s="34" t="s">
        <v>154</v>
      </c>
      <c r="D87" s="36" t="s">
        <v>145</v>
      </c>
      <c r="E87" s="20" t="s">
        <v>182</v>
      </c>
      <c r="F87" s="226"/>
      <c r="G87" s="189"/>
      <c r="H87" s="189"/>
      <c r="I87" s="174"/>
      <c r="J87" s="175"/>
      <c r="K87" s="191"/>
      <c r="L87" s="191"/>
      <c r="M87" s="191"/>
      <c r="N87" s="220"/>
      <c r="O87" s="220"/>
      <c r="P87" s="220"/>
    </row>
    <row r="88" spans="2:16" ht="12" customHeight="1" x14ac:dyDescent="0.2">
      <c r="B88" s="34" t="s">
        <v>130</v>
      </c>
      <c r="C88" s="34" t="s">
        <v>154</v>
      </c>
      <c r="D88" s="36" t="s">
        <v>145</v>
      </c>
      <c r="E88" s="20" t="s">
        <v>182</v>
      </c>
      <c r="F88" s="226"/>
      <c r="G88" s="189"/>
      <c r="H88" s="189"/>
      <c r="I88" s="174"/>
      <c r="J88" s="175"/>
      <c r="K88" s="191"/>
      <c r="L88" s="191"/>
      <c r="M88" s="191"/>
      <c r="N88" s="220"/>
      <c r="O88" s="220"/>
      <c r="P88" s="220"/>
    </row>
    <row r="89" spans="2:16" ht="12" customHeight="1" x14ac:dyDescent="0.2">
      <c r="B89" s="34" t="s">
        <v>130</v>
      </c>
      <c r="C89" s="34" t="s">
        <v>154</v>
      </c>
      <c r="D89" s="36" t="s">
        <v>145</v>
      </c>
      <c r="E89" s="20" t="s">
        <v>182</v>
      </c>
      <c r="F89" s="226"/>
      <c r="G89" s="189"/>
      <c r="H89" s="189"/>
      <c r="I89" s="174"/>
      <c r="J89" s="175"/>
      <c r="K89" s="191"/>
      <c r="L89" s="191"/>
      <c r="M89" s="191"/>
      <c r="N89" s="220"/>
      <c r="O89" s="220"/>
      <c r="P89" s="220"/>
    </row>
    <row r="90" spans="2:16" ht="12" customHeight="1" x14ac:dyDescent="0.2">
      <c r="B90" s="34" t="s">
        <v>130</v>
      </c>
      <c r="C90" s="34" t="s">
        <v>154</v>
      </c>
      <c r="D90" s="36" t="s">
        <v>145</v>
      </c>
      <c r="E90" s="20" t="s">
        <v>182</v>
      </c>
      <c r="F90" s="226"/>
      <c r="G90" s="189"/>
      <c r="H90" s="189"/>
      <c r="I90" s="174"/>
      <c r="J90" s="175"/>
      <c r="K90" s="191"/>
      <c r="L90" s="191"/>
      <c r="M90" s="191"/>
      <c r="N90" s="220"/>
      <c r="O90" s="220"/>
      <c r="P90" s="220"/>
    </row>
    <row r="91" spans="2:16" ht="12" customHeight="1" x14ac:dyDescent="0.2">
      <c r="B91" s="34" t="s">
        <v>130</v>
      </c>
      <c r="C91" s="34" t="s">
        <v>154</v>
      </c>
      <c r="D91" s="36" t="s">
        <v>145</v>
      </c>
      <c r="E91" s="89" t="s">
        <v>163</v>
      </c>
      <c r="F91" s="226"/>
      <c r="G91" s="193"/>
      <c r="H91" s="193"/>
      <c r="I91" s="179"/>
      <c r="J91" s="180"/>
      <c r="K91" s="191"/>
      <c r="L91" s="191"/>
      <c r="M91" s="191"/>
      <c r="N91" s="220"/>
      <c r="O91" s="220"/>
      <c r="P91" s="220"/>
    </row>
    <row r="92" spans="2:16" ht="12" customHeight="1" x14ac:dyDescent="0.2">
      <c r="B92" s="34" t="s">
        <v>130</v>
      </c>
      <c r="C92" s="34" t="s">
        <v>154</v>
      </c>
      <c r="D92" s="36" t="s">
        <v>145</v>
      </c>
      <c r="E92" s="90" t="s">
        <v>205</v>
      </c>
      <c r="F92" s="226"/>
      <c r="G92" s="189"/>
      <c r="H92" s="189"/>
      <c r="I92" s="174"/>
      <c r="J92" s="175"/>
      <c r="K92" s="191"/>
      <c r="L92" s="191"/>
      <c r="M92" s="191"/>
      <c r="N92" s="220"/>
      <c r="O92" s="220"/>
      <c r="P92" s="220"/>
    </row>
    <row r="93" spans="2:16" ht="12" customHeight="1" x14ac:dyDescent="0.2">
      <c r="B93" s="34" t="s">
        <v>130</v>
      </c>
      <c r="C93" s="34" t="s">
        <v>154</v>
      </c>
      <c r="D93" s="36" t="s">
        <v>145</v>
      </c>
      <c r="E93" s="90" t="s">
        <v>157</v>
      </c>
      <c r="F93" s="226"/>
      <c r="G93" s="189"/>
      <c r="H93" s="189"/>
      <c r="I93" s="174"/>
      <c r="J93" s="175"/>
      <c r="K93" s="191"/>
      <c r="L93" s="191"/>
      <c r="M93" s="191"/>
      <c r="N93" s="220"/>
      <c r="O93" s="220"/>
      <c r="P93" s="220"/>
    </row>
    <row r="94" spans="2:16" ht="12" customHeight="1" x14ac:dyDescent="0.2">
      <c r="B94" s="34" t="s">
        <v>130</v>
      </c>
      <c r="C94" s="34" t="s">
        <v>154</v>
      </c>
      <c r="D94" s="36" t="s">
        <v>145</v>
      </c>
      <c r="E94" s="20" t="s">
        <v>157</v>
      </c>
      <c r="F94" s="225"/>
      <c r="G94" s="189"/>
      <c r="H94" s="189"/>
      <c r="I94" s="174"/>
      <c r="J94" s="175"/>
      <c r="K94" s="191"/>
      <c r="L94" s="191"/>
      <c r="M94" s="191"/>
      <c r="N94" s="220"/>
      <c r="O94" s="220"/>
      <c r="P94" s="220"/>
    </row>
    <row r="95" spans="2:16" ht="12" customHeight="1" x14ac:dyDescent="0.2">
      <c r="B95" s="34" t="s">
        <v>130</v>
      </c>
      <c r="C95" s="34" t="s">
        <v>154</v>
      </c>
      <c r="D95" s="36" t="s">
        <v>145</v>
      </c>
      <c r="E95" s="20" t="s">
        <v>157</v>
      </c>
      <c r="F95" s="225"/>
      <c r="G95" s="189"/>
      <c r="H95" s="189"/>
      <c r="I95" s="174"/>
      <c r="J95" s="175"/>
      <c r="K95" s="191"/>
      <c r="L95" s="191"/>
      <c r="M95" s="191"/>
      <c r="N95" s="220"/>
      <c r="O95" s="220"/>
      <c r="P95" s="220"/>
    </row>
    <row r="96" spans="2:16" ht="12" customHeight="1" x14ac:dyDescent="0.2">
      <c r="B96" s="34" t="s">
        <v>130</v>
      </c>
      <c r="C96" s="34" t="s">
        <v>154</v>
      </c>
      <c r="D96" s="36" t="s">
        <v>145</v>
      </c>
      <c r="E96" s="90" t="s">
        <v>155</v>
      </c>
      <c r="F96" s="226"/>
      <c r="G96" s="189"/>
      <c r="H96" s="189"/>
      <c r="I96" s="174"/>
      <c r="J96" s="175"/>
      <c r="K96" s="191"/>
      <c r="L96" s="191"/>
      <c r="M96" s="191"/>
      <c r="N96" s="220"/>
      <c r="O96" s="220"/>
      <c r="P96" s="220"/>
    </row>
    <row r="97" spans="1:16" ht="12" customHeight="1" x14ac:dyDescent="0.2">
      <c r="B97" s="34" t="s">
        <v>130</v>
      </c>
      <c r="C97" s="34" t="s">
        <v>154</v>
      </c>
      <c r="D97" s="36" t="s">
        <v>145</v>
      </c>
      <c r="E97" s="15" t="s">
        <v>155</v>
      </c>
      <c r="F97" s="226"/>
      <c r="G97" s="189"/>
      <c r="H97" s="189"/>
      <c r="I97" s="174"/>
      <c r="J97" s="175"/>
      <c r="K97" s="191"/>
      <c r="L97" s="191"/>
      <c r="M97" s="191"/>
      <c r="N97" s="220"/>
      <c r="O97" s="220"/>
      <c r="P97" s="220"/>
    </row>
    <row r="98" spans="1:16" ht="12" customHeight="1" x14ac:dyDescent="0.2">
      <c r="B98" s="34" t="s">
        <v>130</v>
      </c>
      <c r="C98" s="34" t="s">
        <v>154</v>
      </c>
      <c r="D98" s="36" t="s">
        <v>145</v>
      </c>
      <c r="E98" s="15" t="s">
        <v>155</v>
      </c>
      <c r="F98" s="226"/>
      <c r="G98" s="189"/>
      <c r="H98" s="189"/>
      <c r="I98" s="174"/>
      <c r="J98" s="175"/>
      <c r="K98" s="191"/>
      <c r="L98" s="191"/>
      <c r="M98" s="191"/>
      <c r="N98" s="220"/>
      <c r="O98" s="220"/>
      <c r="P98" s="220"/>
    </row>
    <row r="99" spans="1:16" ht="12" customHeight="1" x14ac:dyDescent="0.2">
      <c r="B99" s="34" t="s">
        <v>130</v>
      </c>
      <c r="C99" s="34" t="s">
        <v>154</v>
      </c>
      <c r="D99" s="36" t="s">
        <v>145</v>
      </c>
      <c r="E99" s="15" t="s">
        <v>155</v>
      </c>
      <c r="F99" s="226"/>
      <c r="G99" s="189"/>
      <c r="H99" s="189"/>
      <c r="I99" s="174"/>
      <c r="J99" s="175"/>
      <c r="K99" s="191"/>
      <c r="L99" s="191"/>
      <c r="M99" s="191"/>
      <c r="N99" s="220"/>
      <c r="O99" s="220"/>
      <c r="P99" s="220"/>
    </row>
    <row r="100" spans="1:16" ht="12" customHeight="1" x14ac:dyDescent="0.2">
      <c r="B100" s="34" t="s">
        <v>130</v>
      </c>
      <c r="C100" s="34" t="s">
        <v>154</v>
      </c>
      <c r="D100" s="36" t="s">
        <v>145</v>
      </c>
      <c r="E100" s="15" t="s">
        <v>155</v>
      </c>
      <c r="F100" s="226"/>
      <c r="G100" s="189"/>
      <c r="H100" s="189"/>
      <c r="I100" s="174"/>
      <c r="J100" s="175"/>
      <c r="K100" s="191"/>
      <c r="L100" s="191"/>
      <c r="M100" s="191"/>
      <c r="N100" s="220"/>
      <c r="O100" s="220"/>
      <c r="P100" s="220"/>
    </row>
    <row r="101" spans="1:16" ht="12" customHeight="1" x14ac:dyDescent="0.2">
      <c r="B101" s="34" t="s">
        <v>130</v>
      </c>
      <c r="C101" s="34" t="s">
        <v>154</v>
      </c>
      <c r="D101" s="36" t="s">
        <v>145</v>
      </c>
      <c r="E101" s="15" t="s">
        <v>155</v>
      </c>
      <c r="F101" s="226"/>
      <c r="G101" s="189"/>
      <c r="H101" s="189"/>
      <c r="I101" s="174"/>
      <c r="J101" s="175"/>
      <c r="K101" s="191"/>
      <c r="L101" s="191"/>
      <c r="M101" s="191"/>
      <c r="N101" s="220"/>
      <c r="O101" s="220"/>
      <c r="P101" s="220"/>
    </row>
    <row r="102" spans="1:16" ht="12" customHeight="1" x14ac:dyDescent="0.2">
      <c r="B102" s="34" t="s">
        <v>130</v>
      </c>
      <c r="C102" s="34" t="s">
        <v>154</v>
      </c>
      <c r="D102" s="36" t="s">
        <v>145</v>
      </c>
      <c r="E102" s="15" t="s">
        <v>155</v>
      </c>
      <c r="F102" s="226"/>
      <c r="G102" s="189"/>
      <c r="H102" s="189"/>
      <c r="I102" s="174"/>
      <c r="J102" s="175"/>
      <c r="K102" s="191"/>
      <c r="L102" s="191"/>
      <c r="M102" s="191"/>
      <c r="N102" s="220"/>
      <c r="O102" s="220"/>
      <c r="P102" s="220"/>
    </row>
    <row r="103" spans="1:16" ht="12" customHeight="1" x14ac:dyDescent="0.2">
      <c r="B103" s="34" t="s">
        <v>130</v>
      </c>
      <c r="C103" s="34" t="s">
        <v>154</v>
      </c>
      <c r="D103" s="36" t="s">
        <v>145</v>
      </c>
      <c r="E103" s="89" t="s">
        <v>159</v>
      </c>
      <c r="F103" s="226"/>
      <c r="G103" s="189"/>
      <c r="H103" s="189"/>
      <c r="I103" s="174"/>
      <c r="J103" s="175"/>
      <c r="K103" s="191"/>
      <c r="L103" s="191"/>
      <c r="M103" s="191"/>
      <c r="N103" s="220"/>
      <c r="O103" s="220"/>
      <c r="P103" s="220"/>
    </row>
    <row r="104" spans="1:16" ht="12" customHeight="1" x14ac:dyDescent="0.2">
      <c r="B104" s="34" t="s">
        <v>130</v>
      </c>
      <c r="C104" s="34" t="s">
        <v>154</v>
      </c>
      <c r="D104" s="36" t="s">
        <v>145</v>
      </c>
      <c r="E104" s="20" t="s">
        <v>159</v>
      </c>
      <c r="F104" s="226"/>
      <c r="G104" s="189"/>
      <c r="H104" s="189"/>
      <c r="I104" s="174"/>
      <c r="J104" s="175"/>
      <c r="K104" s="191"/>
      <c r="L104" s="191"/>
      <c r="M104" s="191"/>
      <c r="N104" s="220"/>
      <c r="O104" s="220"/>
      <c r="P104" s="220"/>
    </row>
    <row r="105" spans="1:16" ht="12" customHeight="1" x14ac:dyDescent="0.2">
      <c r="B105" s="34" t="s">
        <v>130</v>
      </c>
      <c r="C105" s="34" t="s">
        <v>154</v>
      </c>
      <c r="D105" s="36" t="s">
        <v>145</v>
      </c>
      <c r="E105" s="20" t="s">
        <v>159</v>
      </c>
      <c r="F105" s="226"/>
      <c r="G105" s="189"/>
      <c r="H105" s="189"/>
      <c r="I105" s="174"/>
      <c r="J105" s="175"/>
      <c r="K105" s="191"/>
      <c r="L105" s="191"/>
      <c r="M105" s="191"/>
      <c r="N105" s="220"/>
      <c r="O105" s="220"/>
      <c r="P105" s="220"/>
    </row>
    <row r="106" spans="1:16" ht="12" customHeight="1" x14ac:dyDescent="0.2">
      <c r="B106" s="34" t="s">
        <v>130</v>
      </c>
      <c r="C106" s="34" t="s">
        <v>154</v>
      </c>
      <c r="D106" s="36" t="s">
        <v>145</v>
      </c>
      <c r="E106" s="90" t="s">
        <v>158</v>
      </c>
      <c r="F106" s="226"/>
      <c r="G106" s="189"/>
      <c r="H106" s="189"/>
      <c r="I106" s="174"/>
      <c r="J106" s="175"/>
      <c r="K106" s="191"/>
      <c r="L106" s="191"/>
      <c r="M106" s="191"/>
      <c r="N106" s="220"/>
      <c r="O106" s="220"/>
      <c r="P106" s="220"/>
    </row>
    <row r="107" spans="1:16" ht="12" customHeight="1" x14ac:dyDescent="0.2">
      <c r="B107" s="34" t="s">
        <v>130</v>
      </c>
      <c r="C107" s="34" t="s">
        <v>154</v>
      </c>
      <c r="D107" s="36" t="s">
        <v>145</v>
      </c>
      <c r="E107" s="15" t="s">
        <v>158</v>
      </c>
      <c r="F107" s="226"/>
      <c r="G107" s="189"/>
      <c r="H107" s="189"/>
      <c r="I107" s="174"/>
      <c r="J107" s="175"/>
      <c r="K107" s="191"/>
      <c r="L107" s="191"/>
      <c r="M107" s="191"/>
      <c r="N107" s="220"/>
      <c r="O107" s="220"/>
      <c r="P107" s="220"/>
    </row>
    <row r="108" spans="1:16" s="17" customFormat="1" ht="12" customHeight="1" x14ac:dyDescent="0.2">
      <c r="A108" s="6"/>
      <c r="B108" s="48" t="s">
        <v>130</v>
      </c>
      <c r="C108" s="48" t="s">
        <v>154</v>
      </c>
      <c r="D108" s="49" t="s">
        <v>148</v>
      </c>
      <c r="E108" s="82" t="s">
        <v>160</v>
      </c>
      <c r="F108" s="229"/>
      <c r="G108" s="193"/>
      <c r="H108" s="193"/>
      <c r="I108" s="179"/>
      <c r="J108" s="180"/>
      <c r="K108" s="230"/>
      <c r="L108" s="231"/>
      <c r="M108" s="232"/>
      <c r="N108" s="220"/>
      <c r="O108" s="233"/>
      <c r="P108" s="233"/>
    </row>
    <row r="109" spans="1:16" s="17" customFormat="1" ht="12" customHeight="1" x14ac:dyDescent="0.2">
      <c r="A109" s="6"/>
      <c r="B109" s="48" t="s">
        <v>130</v>
      </c>
      <c r="C109" s="48" t="s">
        <v>154</v>
      </c>
      <c r="D109" s="49" t="s">
        <v>148</v>
      </c>
      <c r="E109" s="82" t="s">
        <v>160</v>
      </c>
      <c r="F109" s="229"/>
      <c r="G109" s="193"/>
      <c r="H109" s="193"/>
      <c r="I109" s="174"/>
      <c r="J109" s="180"/>
      <c r="K109" s="230"/>
      <c r="L109" s="231"/>
      <c r="M109" s="232"/>
      <c r="N109" s="220"/>
      <c r="O109" s="233"/>
      <c r="P109" s="233"/>
    </row>
    <row r="110" spans="1:16" s="17" customFormat="1" ht="12" customHeight="1" x14ac:dyDescent="0.2">
      <c r="A110" s="6"/>
      <c r="B110" s="45" t="s">
        <v>130</v>
      </c>
      <c r="C110" s="45" t="s">
        <v>154</v>
      </c>
      <c r="D110" s="47" t="s">
        <v>148</v>
      </c>
      <c r="E110" s="46" t="s">
        <v>280</v>
      </c>
      <c r="F110" s="229"/>
      <c r="G110" s="193"/>
      <c r="H110" s="193"/>
      <c r="I110" s="179"/>
      <c r="J110" s="180"/>
      <c r="K110" s="234"/>
      <c r="L110" s="235"/>
      <c r="M110" s="236"/>
      <c r="N110" s="220"/>
      <c r="O110" s="233"/>
      <c r="P110" s="233"/>
    </row>
    <row r="111" spans="1:16" s="17" customFormat="1" ht="12" customHeight="1" x14ac:dyDescent="0.2">
      <c r="A111" s="6"/>
      <c r="B111" s="45" t="s">
        <v>130</v>
      </c>
      <c r="C111" s="45" t="s">
        <v>154</v>
      </c>
      <c r="D111" s="47" t="s">
        <v>148</v>
      </c>
      <c r="E111" s="46" t="s">
        <v>280</v>
      </c>
      <c r="F111" s="229"/>
      <c r="G111" s="193"/>
      <c r="H111" s="193"/>
      <c r="I111" s="179"/>
      <c r="J111" s="180"/>
      <c r="K111" s="234"/>
      <c r="L111" s="235"/>
      <c r="M111" s="236"/>
      <c r="N111" s="220"/>
      <c r="O111" s="233"/>
      <c r="P111" s="233"/>
    </row>
    <row r="112" spans="1:16" s="17" customFormat="1" ht="12" customHeight="1" x14ac:dyDescent="0.2">
      <c r="A112" s="6"/>
      <c r="B112" s="45" t="s">
        <v>130</v>
      </c>
      <c r="C112" s="45" t="s">
        <v>154</v>
      </c>
      <c r="D112" s="47" t="s">
        <v>148</v>
      </c>
      <c r="E112" s="46" t="s">
        <v>280</v>
      </c>
      <c r="F112" s="229"/>
      <c r="G112" s="193"/>
      <c r="H112" s="193"/>
      <c r="I112" s="174"/>
      <c r="J112" s="180"/>
      <c r="K112" s="234"/>
      <c r="L112" s="235"/>
      <c r="M112" s="236"/>
      <c r="N112" s="220"/>
      <c r="O112" s="233"/>
      <c r="P112" s="233"/>
    </row>
    <row r="113" spans="1:16" s="17" customFormat="1" ht="12" customHeight="1" x14ac:dyDescent="0.2">
      <c r="A113" s="6"/>
      <c r="B113" s="45" t="s">
        <v>130</v>
      </c>
      <c r="C113" s="45" t="s">
        <v>154</v>
      </c>
      <c r="D113" s="47" t="s">
        <v>148</v>
      </c>
      <c r="E113" s="46" t="s">
        <v>201</v>
      </c>
      <c r="F113" s="229"/>
      <c r="G113" s="193"/>
      <c r="H113" s="193"/>
      <c r="I113" s="179"/>
      <c r="J113" s="180"/>
      <c r="K113" s="234"/>
      <c r="L113" s="235"/>
      <c r="M113" s="236"/>
      <c r="N113" s="220"/>
      <c r="O113" s="233"/>
      <c r="P113" s="233"/>
    </row>
    <row r="114" spans="1:16" s="17" customFormat="1" ht="12" customHeight="1" x14ac:dyDescent="0.2">
      <c r="A114" s="6"/>
      <c r="B114" s="45" t="s">
        <v>130</v>
      </c>
      <c r="C114" s="45" t="s">
        <v>154</v>
      </c>
      <c r="D114" s="47" t="s">
        <v>148</v>
      </c>
      <c r="E114" s="46" t="s">
        <v>201</v>
      </c>
      <c r="F114" s="229"/>
      <c r="G114" s="193"/>
      <c r="H114" s="193"/>
      <c r="I114" s="179"/>
      <c r="J114" s="180"/>
      <c r="K114" s="234"/>
      <c r="L114" s="235"/>
      <c r="M114" s="236"/>
      <c r="N114" s="220"/>
      <c r="O114" s="233"/>
      <c r="P114" s="233"/>
    </row>
    <row r="115" spans="1:16" s="17" customFormat="1" ht="12" customHeight="1" x14ac:dyDescent="0.2">
      <c r="A115" s="6"/>
      <c r="B115" s="48" t="s">
        <v>130</v>
      </c>
      <c r="C115" s="48" t="s">
        <v>154</v>
      </c>
      <c r="D115" s="49" t="s">
        <v>148</v>
      </c>
      <c r="E115" s="46" t="s">
        <v>203</v>
      </c>
      <c r="F115" s="229"/>
      <c r="G115" s="193"/>
      <c r="H115" s="193"/>
      <c r="I115" s="179"/>
      <c r="J115" s="180"/>
      <c r="K115" s="234"/>
      <c r="L115" s="235"/>
      <c r="M115" s="236"/>
      <c r="N115" s="220"/>
      <c r="O115" s="233"/>
      <c r="P115" s="233"/>
    </row>
    <row r="116" spans="1:16" s="17" customFormat="1" ht="12" customHeight="1" x14ac:dyDescent="0.2">
      <c r="A116" s="6"/>
      <c r="B116" s="48" t="s">
        <v>130</v>
      </c>
      <c r="C116" s="48" t="s">
        <v>154</v>
      </c>
      <c r="D116" s="49" t="s">
        <v>148</v>
      </c>
      <c r="E116" s="46" t="s">
        <v>203</v>
      </c>
      <c r="F116" s="229"/>
      <c r="G116" s="193"/>
      <c r="H116" s="193"/>
      <c r="I116" s="179"/>
      <c r="J116" s="180"/>
      <c r="K116" s="234"/>
      <c r="L116" s="235"/>
      <c r="M116" s="236"/>
      <c r="N116" s="220"/>
      <c r="O116" s="233"/>
      <c r="P116" s="233"/>
    </row>
    <row r="117" spans="1:16" ht="12" customHeight="1" x14ac:dyDescent="0.2">
      <c r="B117" s="45" t="s">
        <v>130</v>
      </c>
      <c r="C117" s="45" t="s">
        <v>154</v>
      </c>
      <c r="D117" s="47" t="s">
        <v>148</v>
      </c>
      <c r="E117" s="46" t="s">
        <v>204</v>
      </c>
      <c r="F117" s="237"/>
      <c r="G117" s="193"/>
      <c r="H117" s="193"/>
      <c r="I117" s="179"/>
      <c r="J117" s="180"/>
      <c r="K117" s="234"/>
      <c r="L117" s="235"/>
      <c r="M117" s="236"/>
      <c r="N117" s="220"/>
      <c r="O117" s="220"/>
      <c r="P117" s="220"/>
    </row>
    <row r="118" spans="1:16" ht="12" customHeight="1" x14ac:dyDescent="0.2">
      <c r="B118" s="45" t="s">
        <v>130</v>
      </c>
      <c r="C118" s="45" t="s">
        <v>154</v>
      </c>
      <c r="D118" s="47" t="s">
        <v>148</v>
      </c>
      <c r="E118" s="46" t="s">
        <v>204</v>
      </c>
      <c r="F118" s="229"/>
      <c r="G118" s="193"/>
      <c r="H118" s="193"/>
      <c r="I118" s="179"/>
      <c r="J118" s="180"/>
      <c r="K118" s="234"/>
      <c r="L118" s="235"/>
      <c r="M118" s="236"/>
      <c r="N118" s="220"/>
      <c r="O118" s="220"/>
      <c r="P118" s="220"/>
    </row>
    <row r="119" spans="1:16" ht="12" customHeight="1" x14ac:dyDescent="0.2">
      <c r="B119" s="48" t="s">
        <v>130</v>
      </c>
      <c r="C119" s="48" t="s">
        <v>154</v>
      </c>
      <c r="D119" s="49" t="s">
        <v>148</v>
      </c>
      <c r="E119" s="46" t="s">
        <v>202</v>
      </c>
      <c r="F119" s="237"/>
      <c r="G119" s="238"/>
      <c r="H119" s="238"/>
      <c r="I119" s="179"/>
      <c r="J119" s="180"/>
      <c r="K119" s="234"/>
      <c r="L119" s="235"/>
      <c r="M119" s="236"/>
      <c r="N119" s="239"/>
      <c r="O119" s="220"/>
      <c r="P119" s="220"/>
    </row>
    <row r="120" spans="1:16" ht="12" customHeight="1" x14ac:dyDescent="0.2">
      <c r="F120" s="240"/>
      <c r="G120" s="241"/>
      <c r="H120" s="242"/>
      <c r="I120" s="243"/>
      <c r="J120" s="244"/>
      <c r="K120" s="245"/>
      <c r="L120" s="245"/>
      <c r="M120" s="245"/>
      <c r="N120" s="220"/>
      <c r="O120" s="220"/>
      <c r="P120" s="220"/>
    </row>
  </sheetData>
  <sortState xmlns:xlrd2="http://schemas.microsoft.com/office/spreadsheetml/2017/richdata2" ref="F103:P105">
    <sortCondition ref="F103:F105"/>
  </sortState>
  <mergeCells count="14">
    <mergeCell ref="A1:M1"/>
    <mergeCell ref="K2:L2"/>
    <mergeCell ref="K108:M108"/>
    <mergeCell ref="K109:M109"/>
    <mergeCell ref="K117:M117"/>
    <mergeCell ref="K118:M118"/>
    <mergeCell ref="K119:M119"/>
    <mergeCell ref="K115:M115"/>
    <mergeCell ref="K116:M116"/>
    <mergeCell ref="K110:M110"/>
    <mergeCell ref="K111:M111"/>
    <mergeCell ref="K112:M112"/>
    <mergeCell ref="K113:M113"/>
    <mergeCell ref="K114:M11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5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159"/>
  <sheetViews>
    <sheetView zoomScaleNormal="100" workbookViewId="0">
      <pane ySplit="3" topLeftCell="A118" activePane="bottomLeft" state="frozen"/>
      <selection pane="bottomLeft" activeCell="F4" sqref="F4:Q155"/>
    </sheetView>
  </sheetViews>
  <sheetFormatPr baseColWidth="10" defaultColWidth="62.7109375" defaultRowHeight="12.75" x14ac:dyDescent="0.2"/>
  <cols>
    <col min="1" max="1" width="29.85546875" style="38" bestFit="1" customWidth="1"/>
    <col min="2" max="2" width="15" style="95" bestFit="1" customWidth="1"/>
    <col min="3" max="3" width="8.42578125" style="96" bestFit="1" customWidth="1"/>
    <col min="4" max="4" width="19.7109375" style="54" customWidth="1"/>
    <col min="5" max="5" width="3" style="97" bestFit="1" customWidth="1"/>
    <col min="6" max="6" width="19.5703125" style="98" bestFit="1" customWidth="1"/>
    <col min="7" max="7" width="13.140625" style="99" bestFit="1" customWidth="1"/>
    <col min="8" max="8" width="27.5703125" style="68" bestFit="1" customWidth="1"/>
    <col min="9" max="9" width="12.140625" style="64" bestFit="1" customWidth="1"/>
    <col min="10" max="10" width="12" style="100" bestFit="1" customWidth="1"/>
    <col min="11" max="11" width="5.5703125" style="38" bestFit="1" customWidth="1"/>
    <col min="12" max="12" width="8.140625" style="38" bestFit="1" customWidth="1"/>
    <col min="13" max="13" width="4.5703125" style="38" bestFit="1" customWidth="1"/>
    <col min="14" max="14" width="5" style="38" bestFit="1" customWidth="1"/>
    <col min="15" max="15" width="6.140625" style="38" bestFit="1" customWidth="1"/>
    <col min="16" max="16" width="4.5703125" style="38" bestFit="1" customWidth="1"/>
    <col min="17" max="16384" width="62.7109375" style="38"/>
  </cols>
  <sheetData>
    <row r="1" spans="1:16" s="94" customFormat="1" ht="26.25" x14ac:dyDescent="0.2">
      <c r="A1" s="155" t="s">
        <v>307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x14ac:dyDescent="0.2">
      <c r="K2" s="161" t="s">
        <v>127</v>
      </c>
      <c r="L2" s="162"/>
      <c r="M2" s="162"/>
      <c r="N2" s="161" t="s">
        <v>129</v>
      </c>
      <c r="O2" s="161"/>
      <c r="P2" s="161"/>
    </row>
    <row r="3" spans="1:16" x14ac:dyDescent="0.2">
      <c r="F3" s="163"/>
      <c r="G3" s="163"/>
      <c r="J3" s="103"/>
      <c r="K3" s="101" t="s">
        <v>127</v>
      </c>
      <c r="L3" s="101" t="s">
        <v>281</v>
      </c>
      <c r="M3" s="101" t="s">
        <v>282</v>
      </c>
      <c r="N3" s="101" t="s">
        <v>283</v>
      </c>
      <c r="O3" s="101" t="s">
        <v>281</v>
      </c>
      <c r="P3" s="101" t="s">
        <v>282</v>
      </c>
    </row>
    <row r="4" spans="1:16" s="30" customFormat="1" x14ac:dyDescent="0.2">
      <c r="A4" s="30" t="s">
        <v>161</v>
      </c>
      <c r="B4" s="30" t="s">
        <v>131</v>
      </c>
      <c r="C4" s="31" t="s">
        <v>132</v>
      </c>
      <c r="D4" s="20" t="s">
        <v>133</v>
      </c>
      <c r="E4" s="25">
        <v>1</v>
      </c>
      <c r="F4" s="86"/>
      <c r="G4" s="86"/>
      <c r="H4" s="84"/>
      <c r="I4" s="83"/>
      <c r="J4" s="104"/>
      <c r="K4" s="102"/>
      <c r="L4" s="102"/>
      <c r="M4" s="102"/>
      <c r="N4" s="102"/>
      <c r="O4" s="102"/>
      <c r="P4" s="102"/>
    </row>
    <row r="5" spans="1:16" s="30" customFormat="1" x14ac:dyDescent="0.2">
      <c r="A5" s="30" t="s">
        <v>161</v>
      </c>
      <c r="B5" s="30" t="s">
        <v>131</v>
      </c>
      <c r="C5" s="31" t="s">
        <v>132</v>
      </c>
      <c r="D5" s="20" t="s">
        <v>133</v>
      </c>
      <c r="E5" s="27">
        <v>2</v>
      </c>
      <c r="F5" s="86"/>
      <c r="G5" s="86"/>
      <c r="H5" s="84"/>
      <c r="I5" s="83"/>
      <c r="J5" s="104"/>
      <c r="K5" s="102"/>
      <c r="L5" s="102"/>
      <c r="M5" s="102"/>
      <c r="N5" s="102"/>
      <c r="O5" s="102"/>
      <c r="P5" s="102"/>
    </row>
    <row r="6" spans="1:16" s="30" customFormat="1" x14ac:dyDescent="0.2">
      <c r="A6" s="30" t="s">
        <v>161</v>
      </c>
      <c r="B6" s="30" t="s">
        <v>131</v>
      </c>
      <c r="C6" s="31" t="s">
        <v>132</v>
      </c>
      <c r="D6" s="20" t="s">
        <v>133</v>
      </c>
      <c r="E6" s="27">
        <v>3</v>
      </c>
      <c r="F6" s="86"/>
      <c r="G6" s="86"/>
      <c r="H6" s="84"/>
      <c r="I6" s="83"/>
      <c r="J6" s="104"/>
      <c r="K6" s="102"/>
      <c r="L6" s="102"/>
      <c r="M6" s="102"/>
      <c r="N6" s="102"/>
      <c r="O6" s="102"/>
      <c r="P6" s="102"/>
    </row>
    <row r="7" spans="1:16" s="30" customFormat="1" x14ac:dyDescent="0.2">
      <c r="A7" s="30" t="s">
        <v>161</v>
      </c>
      <c r="B7" s="30" t="s">
        <v>131</v>
      </c>
      <c r="C7" s="31" t="s">
        <v>132</v>
      </c>
      <c r="D7" s="20" t="s">
        <v>133</v>
      </c>
      <c r="E7" s="27">
        <v>4</v>
      </c>
      <c r="F7" s="86"/>
      <c r="G7" s="86"/>
      <c r="H7" s="84"/>
      <c r="I7" s="83"/>
      <c r="J7" s="104"/>
      <c r="K7" s="102"/>
      <c r="L7" s="102"/>
      <c r="M7" s="102"/>
      <c r="N7" s="105"/>
      <c r="O7" s="105"/>
      <c r="P7" s="102"/>
    </row>
    <row r="8" spans="1:16" s="30" customFormat="1" x14ac:dyDescent="0.2">
      <c r="A8" s="30" t="s">
        <v>161</v>
      </c>
      <c r="B8" s="30" t="s">
        <v>131</v>
      </c>
      <c r="C8" s="31" t="s">
        <v>132</v>
      </c>
      <c r="D8" s="20" t="s">
        <v>133</v>
      </c>
      <c r="E8" s="27">
        <v>5</v>
      </c>
      <c r="F8" s="86"/>
      <c r="G8" s="86"/>
      <c r="H8" s="84"/>
      <c r="I8" s="83"/>
      <c r="J8" s="104"/>
      <c r="K8" s="102"/>
      <c r="L8" s="102"/>
      <c r="M8" s="102"/>
      <c r="N8" s="105"/>
      <c r="O8" s="105"/>
      <c r="P8" s="102"/>
    </row>
    <row r="9" spans="1:16" s="30" customFormat="1" x14ac:dyDescent="0.2">
      <c r="A9" s="30" t="s">
        <v>161</v>
      </c>
      <c r="B9" s="30" t="s">
        <v>131</v>
      </c>
      <c r="C9" s="31" t="s">
        <v>132</v>
      </c>
      <c r="D9" s="20" t="s">
        <v>133</v>
      </c>
      <c r="E9" s="27">
        <v>6</v>
      </c>
      <c r="F9" s="86"/>
      <c r="G9" s="86"/>
      <c r="H9" s="84"/>
      <c r="I9" s="83"/>
      <c r="J9" s="104"/>
      <c r="K9" s="102"/>
      <c r="L9" s="102"/>
      <c r="M9" s="102"/>
      <c r="N9" s="102"/>
      <c r="O9" s="102"/>
      <c r="P9" s="102"/>
    </row>
    <row r="10" spans="1:16" s="30" customFormat="1" x14ac:dyDescent="0.2">
      <c r="A10" s="30" t="s">
        <v>161</v>
      </c>
      <c r="B10" s="30" t="s">
        <v>131</v>
      </c>
      <c r="C10" s="31" t="s">
        <v>132</v>
      </c>
      <c r="D10" s="20" t="s">
        <v>133</v>
      </c>
      <c r="E10" s="27">
        <v>7</v>
      </c>
      <c r="F10" s="86"/>
      <c r="G10" s="86"/>
      <c r="H10" s="84"/>
      <c r="I10" s="83"/>
      <c r="J10" s="104"/>
      <c r="K10" s="102"/>
      <c r="L10" s="102"/>
      <c r="M10" s="102"/>
      <c r="N10" s="105"/>
      <c r="O10" s="105"/>
      <c r="P10" s="102"/>
    </row>
    <row r="11" spans="1:16" s="30" customFormat="1" x14ac:dyDescent="0.2">
      <c r="A11" s="30" t="s">
        <v>161</v>
      </c>
      <c r="B11" s="30" t="s">
        <v>131</v>
      </c>
      <c r="C11" s="31" t="s">
        <v>132</v>
      </c>
      <c r="D11" s="20" t="s">
        <v>133</v>
      </c>
      <c r="E11" s="27">
        <v>8</v>
      </c>
      <c r="F11" s="86"/>
      <c r="G11" s="86"/>
      <c r="H11" s="84"/>
      <c r="I11" s="83"/>
      <c r="J11" s="104"/>
      <c r="K11" s="102"/>
      <c r="L11" s="102"/>
      <c r="M11" s="102"/>
      <c r="N11" s="102"/>
      <c r="O11" s="102"/>
      <c r="P11" s="102"/>
    </row>
    <row r="12" spans="1:16" s="30" customFormat="1" x14ac:dyDescent="0.2">
      <c r="A12" s="30" t="s">
        <v>161</v>
      </c>
      <c r="B12" s="30" t="s">
        <v>131</v>
      </c>
      <c r="C12" s="31" t="s">
        <v>132</v>
      </c>
      <c r="D12" s="20" t="s">
        <v>133</v>
      </c>
      <c r="E12" s="27">
        <v>9</v>
      </c>
      <c r="F12" s="86"/>
      <c r="G12" s="86"/>
      <c r="H12" s="84"/>
      <c r="I12" s="83"/>
      <c r="J12" s="104"/>
      <c r="K12" s="102"/>
      <c r="L12" s="102"/>
      <c r="M12" s="102"/>
      <c r="N12" s="102"/>
      <c r="O12" s="102"/>
      <c r="P12" s="102"/>
    </row>
    <row r="13" spans="1:16" s="30" customFormat="1" x14ac:dyDescent="0.2">
      <c r="A13" s="30" t="s">
        <v>161</v>
      </c>
      <c r="B13" s="30" t="s">
        <v>131</v>
      </c>
      <c r="C13" s="31" t="s">
        <v>132</v>
      </c>
      <c r="D13" s="20" t="s">
        <v>133</v>
      </c>
      <c r="E13" s="27">
        <v>10</v>
      </c>
      <c r="F13" s="86"/>
      <c r="G13" s="86"/>
      <c r="H13" s="84"/>
      <c r="I13" s="83"/>
      <c r="J13" s="104"/>
      <c r="K13" s="102"/>
      <c r="L13" s="102"/>
      <c r="M13" s="102"/>
      <c r="N13" s="105"/>
      <c r="O13" s="102"/>
      <c r="P13" s="102"/>
    </row>
    <row r="14" spans="1:16" s="30" customFormat="1" x14ac:dyDescent="0.2">
      <c r="A14" s="30" t="s">
        <v>161</v>
      </c>
      <c r="B14" s="30" t="s">
        <v>131</v>
      </c>
      <c r="C14" s="31" t="s">
        <v>132</v>
      </c>
      <c r="D14" s="20" t="s">
        <v>133</v>
      </c>
      <c r="E14" s="27">
        <v>11</v>
      </c>
      <c r="F14" s="86"/>
      <c r="G14" s="86"/>
      <c r="H14" s="84"/>
      <c r="I14" s="83"/>
      <c r="J14" s="104"/>
      <c r="K14" s="102"/>
      <c r="L14" s="102"/>
      <c r="M14" s="105"/>
      <c r="N14" s="102"/>
      <c r="O14" s="102"/>
      <c r="P14" s="102"/>
    </row>
    <row r="15" spans="1:16" s="30" customFormat="1" x14ac:dyDescent="0.2">
      <c r="A15" s="30" t="s">
        <v>161</v>
      </c>
      <c r="B15" s="30" t="s">
        <v>131</v>
      </c>
      <c r="C15" s="31" t="s">
        <v>132</v>
      </c>
      <c r="D15" s="20" t="s">
        <v>133</v>
      </c>
      <c r="E15" s="27">
        <v>12</v>
      </c>
      <c r="F15" s="86"/>
      <c r="G15" s="86"/>
      <c r="H15" s="84"/>
      <c r="I15" s="113"/>
      <c r="J15" s="104"/>
      <c r="K15" s="102"/>
      <c r="L15" s="102"/>
      <c r="M15" s="102"/>
      <c r="N15" s="105"/>
      <c r="O15" s="102"/>
      <c r="P15" s="102"/>
    </row>
    <row r="16" spans="1:16" s="30" customFormat="1" x14ac:dyDescent="0.2">
      <c r="A16" s="30" t="s">
        <v>161</v>
      </c>
      <c r="B16" s="30" t="s">
        <v>131</v>
      </c>
      <c r="C16" s="31" t="s">
        <v>132</v>
      </c>
      <c r="D16" s="20" t="s">
        <v>133</v>
      </c>
      <c r="E16" s="27">
        <v>13</v>
      </c>
      <c r="F16" s="86"/>
      <c r="G16" s="86"/>
      <c r="H16" s="84"/>
      <c r="I16" s="83"/>
      <c r="J16" s="104"/>
      <c r="K16" s="102"/>
      <c r="L16" s="102"/>
      <c r="M16" s="102"/>
      <c r="N16" s="102"/>
      <c r="O16" s="102"/>
      <c r="P16" s="102"/>
    </row>
    <row r="17" spans="1:16" s="30" customFormat="1" x14ac:dyDescent="0.2">
      <c r="A17" s="30" t="s">
        <v>161</v>
      </c>
      <c r="B17" s="30" t="s">
        <v>131</v>
      </c>
      <c r="C17" s="31" t="s">
        <v>132</v>
      </c>
      <c r="D17" s="20" t="s">
        <v>133</v>
      </c>
      <c r="E17" s="27">
        <v>14</v>
      </c>
      <c r="F17" s="86"/>
      <c r="G17" s="86"/>
      <c r="H17" s="84"/>
      <c r="I17" s="83"/>
      <c r="J17" s="104"/>
      <c r="K17" s="102"/>
      <c r="L17" s="102"/>
      <c r="M17" s="102"/>
      <c r="N17" s="102"/>
      <c r="O17" s="102"/>
      <c r="P17" s="102"/>
    </row>
    <row r="18" spans="1:16" s="30" customFormat="1" x14ac:dyDescent="0.2">
      <c r="A18" s="30" t="s">
        <v>161</v>
      </c>
      <c r="B18" s="30" t="s">
        <v>131</v>
      </c>
      <c r="C18" s="31" t="s">
        <v>132</v>
      </c>
      <c r="D18" s="20" t="s">
        <v>133</v>
      </c>
      <c r="E18" s="27">
        <v>15</v>
      </c>
      <c r="F18" s="86"/>
      <c r="G18" s="86"/>
      <c r="H18" s="110"/>
      <c r="I18" s="83"/>
      <c r="J18" s="104"/>
      <c r="K18" s="102"/>
      <c r="L18" s="102"/>
      <c r="M18" s="102"/>
      <c r="N18" s="105"/>
      <c r="O18" s="102"/>
      <c r="P18" s="102"/>
    </row>
    <row r="19" spans="1:16" s="30" customFormat="1" x14ac:dyDescent="0.2">
      <c r="A19" s="30" t="s">
        <v>161</v>
      </c>
      <c r="B19" s="30" t="s">
        <v>131</v>
      </c>
      <c r="C19" s="31" t="s">
        <v>132</v>
      </c>
      <c r="D19" s="20" t="s">
        <v>133</v>
      </c>
      <c r="E19" s="27">
        <v>16</v>
      </c>
      <c r="F19" s="86"/>
      <c r="G19" s="86"/>
      <c r="H19" s="84"/>
      <c r="I19" s="83"/>
      <c r="J19" s="104"/>
      <c r="K19" s="102"/>
      <c r="L19" s="102"/>
      <c r="M19" s="102"/>
      <c r="N19" s="102"/>
      <c r="O19" s="102"/>
      <c r="P19" s="102"/>
    </row>
    <row r="20" spans="1:16" x14ac:dyDescent="0.2">
      <c r="A20" s="30" t="s">
        <v>161</v>
      </c>
      <c r="B20" s="30" t="s">
        <v>131</v>
      </c>
      <c r="C20" s="31" t="s">
        <v>132</v>
      </c>
      <c r="D20" s="20" t="s">
        <v>134</v>
      </c>
      <c r="E20" s="25">
        <v>1</v>
      </c>
      <c r="F20" s="86"/>
      <c r="G20" s="86"/>
      <c r="H20" s="84"/>
      <c r="I20" s="83"/>
      <c r="J20" s="104"/>
      <c r="K20" s="102"/>
      <c r="L20" s="102"/>
      <c r="M20" s="102"/>
      <c r="N20" s="122"/>
      <c r="O20" s="122"/>
      <c r="P20" s="122"/>
    </row>
    <row r="21" spans="1:16" x14ac:dyDescent="0.2">
      <c r="A21" s="30" t="s">
        <v>161</v>
      </c>
      <c r="B21" s="30" t="s">
        <v>131</v>
      </c>
      <c r="C21" s="31" t="s">
        <v>132</v>
      </c>
      <c r="D21" s="20" t="s">
        <v>134</v>
      </c>
      <c r="E21" s="27">
        <v>2</v>
      </c>
      <c r="F21" s="86"/>
      <c r="G21" s="86"/>
      <c r="H21" s="84"/>
      <c r="I21" s="83"/>
      <c r="J21" s="104"/>
      <c r="K21" s="102"/>
      <c r="L21" s="102"/>
      <c r="M21" s="102"/>
      <c r="N21" s="122"/>
      <c r="O21" s="122"/>
      <c r="P21" s="122"/>
    </row>
    <row r="22" spans="1:16" x14ac:dyDescent="0.2">
      <c r="A22" s="30" t="s">
        <v>161</v>
      </c>
      <c r="B22" s="30" t="s">
        <v>131</v>
      </c>
      <c r="C22" s="31" t="s">
        <v>132</v>
      </c>
      <c r="D22" s="20" t="s">
        <v>134</v>
      </c>
      <c r="E22" s="27">
        <v>3</v>
      </c>
      <c r="F22" s="86"/>
      <c r="G22" s="86"/>
      <c r="H22" s="84"/>
      <c r="I22" s="83"/>
      <c r="J22" s="104"/>
      <c r="K22" s="102"/>
      <c r="L22" s="102"/>
      <c r="M22" s="102"/>
      <c r="N22" s="122"/>
      <c r="O22" s="122"/>
      <c r="P22" s="122"/>
    </row>
    <row r="23" spans="1:16" s="30" customFormat="1" x14ac:dyDescent="0.2">
      <c r="A23" s="30" t="s">
        <v>161</v>
      </c>
      <c r="B23" s="30" t="s">
        <v>131</v>
      </c>
      <c r="C23" s="31" t="s">
        <v>132</v>
      </c>
      <c r="D23" s="20" t="s">
        <v>134</v>
      </c>
      <c r="E23" s="27">
        <v>4</v>
      </c>
      <c r="F23" s="86"/>
      <c r="G23" s="86"/>
      <c r="H23" s="84"/>
      <c r="I23" s="83"/>
      <c r="J23" s="104"/>
      <c r="K23" s="102"/>
      <c r="L23" s="102"/>
      <c r="M23" s="102"/>
      <c r="N23" s="123"/>
      <c r="O23" s="123"/>
      <c r="P23" s="123"/>
    </row>
    <row r="24" spans="1:16" s="30" customFormat="1" x14ac:dyDescent="0.2">
      <c r="A24" s="30" t="s">
        <v>161</v>
      </c>
      <c r="B24" s="30" t="s">
        <v>131</v>
      </c>
      <c r="C24" s="31" t="s">
        <v>132</v>
      </c>
      <c r="D24" s="20" t="s">
        <v>134</v>
      </c>
      <c r="E24" s="27">
        <v>5</v>
      </c>
      <c r="F24" s="86"/>
      <c r="G24" s="86"/>
      <c r="H24" s="110"/>
      <c r="I24" s="83"/>
      <c r="J24" s="104"/>
      <c r="K24" s="102"/>
      <c r="L24" s="102"/>
      <c r="M24" s="102"/>
      <c r="N24" s="123"/>
      <c r="O24" s="123"/>
      <c r="P24" s="123"/>
    </row>
    <row r="25" spans="1:16" s="30" customFormat="1" x14ac:dyDescent="0.2">
      <c r="A25" s="30" t="s">
        <v>161</v>
      </c>
      <c r="B25" s="30" t="s">
        <v>131</v>
      </c>
      <c r="C25" s="31" t="s">
        <v>132</v>
      </c>
      <c r="D25" s="20" t="s">
        <v>134</v>
      </c>
      <c r="E25" s="27">
        <v>6</v>
      </c>
      <c r="F25" s="86"/>
      <c r="G25" s="86"/>
      <c r="H25" s="84"/>
      <c r="I25" s="83"/>
      <c r="J25" s="104"/>
      <c r="K25" s="102"/>
      <c r="L25" s="102"/>
      <c r="M25" s="102"/>
      <c r="N25" s="123"/>
      <c r="O25" s="123"/>
      <c r="P25" s="123"/>
    </row>
    <row r="26" spans="1:16" s="30" customFormat="1" x14ac:dyDescent="0.2">
      <c r="A26" s="30" t="s">
        <v>161</v>
      </c>
      <c r="B26" s="30" t="s">
        <v>131</v>
      </c>
      <c r="C26" s="31" t="s">
        <v>132</v>
      </c>
      <c r="D26" s="20" t="s">
        <v>134</v>
      </c>
      <c r="E26" s="27">
        <v>7</v>
      </c>
      <c r="F26" s="86"/>
      <c r="G26" s="86"/>
      <c r="H26" s="84"/>
      <c r="I26" s="83"/>
      <c r="J26" s="104"/>
      <c r="K26" s="102"/>
      <c r="L26" s="102"/>
      <c r="M26" s="102"/>
      <c r="N26" s="123"/>
      <c r="O26" s="123"/>
      <c r="P26" s="123"/>
    </row>
    <row r="27" spans="1:16" s="30" customFormat="1" x14ac:dyDescent="0.2">
      <c r="A27" s="30" t="s">
        <v>161</v>
      </c>
      <c r="B27" s="30" t="s">
        <v>131</v>
      </c>
      <c r="C27" s="31" t="s">
        <v>132</v>
      </c>
      <c r="D27" s="20" t="s">
        <v>134</v>
      </c>
      <c r="E27" s="27">
        <v>8</v>
      </c>
      <c r="F27" s="86"/>
      <c r="G27" s="86"/>
      <c r="H27" s="84"/>
      <c r="I27" s="83"/>
      <c r="J27" s="104"/>
      <c r="K27" s="102"/>
      <c r="L27" s="102"/>
      <c r="M27" s="102"/>
      <c r="N27" s="123"/>
      <c r="O27" s="123"/>
      <c r="P27" s="123"/>
    </row>
    <row r="28" spans="1:16" s="30" customFormat="1" x14ac:dyDescent="0.2">
      <c r="A28" s="30" t="s">
        <v>161</v>
      </c>
      <c r="B28" s="30" t="s">
        <v>131</v>
      </c>
      <c r="C28" s="31" t="s">
        <v>132</v>
      </c>
      <c r="D28" s="20" t="s">
        <v>134</v>
      </c>
      <c r="E28" s="27">
        <v>9</v>
      </c>
      <c r="F28" s="86"/>
      <c r="G28" s="86"/>
      <c r="H28" s="84"/>
      <c r="I28" s="83"/>
      <c r="J28" s="104"/>
      <c r="K28" s="102"/>
      <c r="L28" s="102"/>
      <c r="M28" s="102"/>
      <c r="N28" s="123"/>
      <c r="O28" s="123"/>
      <c r="P28" s="123"/>
    </row>
    <row r="29" spans="1:16" s="30" customFormat="1" x14ac:dyDescent="0.2">
      <c r="A29" s="30" t="s">
        <v>161</v>
      </c>
      <c r="B29" s="30" t="s">
        <v>131</v>
      </c>
      <c r="C29" s="31" t="s">
        <v>132</v>
      </c>
      <c r="D29" s="20" t="s">
        <v>134</v>
      </c>
      <c r="E29" s="27">
        <v>10</v>
      </c>
      <c r="F29" s="86"/>
      <c r="G29" s="86"/>
      <c r="H29" s="84"/>
      <c r="I29" s="83"/>
      <c r="J29" s="104"/>
      <c r="K29" s="102"/>
      <c r="L29" s="102"/>
      <c r="M29" s="102"/>
      <c r="N29" s="123"/>
      <c r="O29" s="123"/>
      <c r="P29" s="123"/>
    </row>
    <row r="30" spans="1:16" s="30" customFormat="1" x14ac:dyDescent="0.2">
      <c r="A30" s="30" t="s">
        <v>161</v>
      </c>
      <c r="B30" s="30" t="s">
        <v>131</v>
      </c>
      <c r="C30" s="31" t="s">
        <v>132</v>
      </c>
      <c r="D30" s="20" t="s">
        <v>134</v>
      </c>
      <c r="E30" s="27">
        <v>11</v>
      </c>
      <c r="F30" s="86"/>
      <c r="G30" s="86"/>
      <c r="H30" s="84"/>
      <c r="I30" s="83"/>
      <c r="J30" s="104"/>
      <c r="K30" s="102"/>
      <c r="L30" s="102"/>
      <c r="M30" s="102"/>
      <c r="N30" s="123"/>
      <c r="O30" s="123"/>
      <c r="P30" s="123"/>
    </row>
    <row r="31" spans="1:16" s="30" customFormat="1" x14ac:dyDescent="0.2">
      <c r="A31" s="30" t="s">
        <v>161</v>
      </c>
      <c r="B31" s="30" t="s">
        <v>131</v>
      </c>
      <c r="C31" s="31" t="s">
        <v>132</v>
      </c>
      <c r="D31" s="20" t="s">
        <v>134</v>
      </c>
      <c r="E31" s="27">
        <v>12</v>
      </c>
      <c r="F31" s="86"/>
      <c r="G31" s="86"/>
      <c r="H31" s="84"/>
      <c r="I31" s="83"/>
      <c r="J31" s="104"/>
      <c r="K31" s="102"/>
      <c r="L31" s="102"/>
      <c r="M31" s="102"/>
      <c r="N31" s="123"/>
      <c r="O31" s="123"/>
      <c r="P31" s="123"/>
    </row>
    <row r="32" spans="1:16" s="30" customFormat="1" x14ac:dyDescent="0.2">
      <c r="A32" s="30" t="s">
        <v>161</v>
      </c>
      <c r="B32" s="30" t="s">
        <v>131</v>
      </c>
      <c r="C32" s="31" t="s">
        <v>132</v>
      </c>
      <c r="D32" s="20" t="s">
        <v>134</v>
      </c>
      <c r="E32" s="27">
        <v>13</v>
      </c>
      <c r="F32" s="86"/>
      <c r="G32" s="86"/>
      <c r="H32" s="84"/>
      <c r="I32" s="83"/>
      <c r="J32" s="104"/>
      <c r="K32" s="102"/>
      <c r="L32" s="102"/>
      <c r="M32" s="102"/>
      <c r="N32" s="123"/>
      <c r="O32" s="123"/>
      <c r="P32" s="123"/>
    </row>
    <row r="33" spans="1:16" s="30" customFormat="1" x14ac:dyDescent="0.2">
      <c r="A33" s="30" t="s">
        <v>161</v>
      </c>
      <c r="B33" s="30" t="s">
        <v>131</v>
      </c>
      <c r="C33" s="31" t="s">
        <v>132</v>
      </c>
      <c r="D33" s="20" t="s">
        <v>134</v>
      </c>
      <c r="E33" s="27">
        <v>14</v>
      </c>
      <c r="F33" s="86"/>
      <c r="G33" s="86"/>
      <c r="H33" s="84"/>
      <c r="I33" s="83"/>
      <c r="J33" s="104"/>
      <c r="K33" s="102"/>
      <c r="L33" s="102"/>
      <c r="M33" s="102"/>
      <c r="N33" s="123"/>
      <c r="O33" s="123"/>
      <c r="P33" s="123"/>
    </row>
    <row r="34" spans="1:16" s="30" customFormat="1" x14ac:dyDescent="0.2">
      <c r="A34" s="30" t="s">
        <v>161</v>
      </c>
      <c r="B34" s="30" t="s">
        <v>131</v>
      </c>
      <c r="C34" s="31" t="s">
        <v>132</v>
      </c>
      <c r="D34" s="20" t="s">
        <v>135</v>
      </c>
      <c r="E34" s="25">
        <v>1</v>
      </c>
      <c r="F34" s="86"/>
      <c r="G34" s="86"/>
      <c r="H34" s="84"/>
      <c r="I34" s="83"/>
      <c r="J34" s="104"/>
      <c r="K34" s="102"/>
      <c r="L34" s="102"/>
      <c r="M34" s="102"/>
      <c r="N34" s="123"/>
      <c r="O34" s="123"/>
      <c r="P34" s="123"/>
    </row>
    <row r="35" spans="1:16" s="30" customFormat="1" x14ac:dyDescent="0.2">
      <c r="A35" s="30" t="s">
        <v>161</v>
      </c>
      <c r="B35" s="30" t="s">
        <v>131</v>
      </c>
      <c r="C35" s="31" t="s">
        <v>132</v>
      </c>
      <c r="D35" s="20" t="s">
        <v>135</v>
      </c>
      <c r="E35" s="27">
        <v>2</v>
      </c>
      <c r="F35" s="86"/>
      <c r="G35" s="86"/>
      <c r="H35" s="84"/>
      <c r="I35" s="83"/>
      <c r="J35" s="104"/>
      <c r="K35" s="102"/>
      <c r="L35" s="102"/>
      <c r="M35" s="102"/>
      <c r="N35" s="123"/>
      <c r="O35" s="123"/>
      <c r="P35" s="123"/>
    </row>
    <row r="36" spans="1:16" s="30" customFormat="1" x14ac:dyDescent="0.2">
      <c r="A36" s="30" t="s">
        <v>161</v>
      </c>
      <c r="B36" s="30" t="s">
        <v>131</v>
      </c>
      <c r="C36" s="31" t="s">
        <v>132</v>
      </c>
      <c r="D36" s="20" t="s">
        <v>135</v>
      </c>
      <c r="E36" s="27">
        <v>3</v>
      </c>
      <c r="F36" s="86"/>
      <c r="G36" s="86"/>
      <c r="H36" s="110"/>
      <c r="I36" s="83"/>
      <c r="J36" s="104"/>
      <c r="K36" s="102"/>
      <c r="L36" s="102"/>
      <c r="M36" s="102"/>
      <c r="N36" s="123"/>
      <c r="O36" s="123"/>
      <c r="P36" s="123"/>
    </row>
    <row r="37" spans="1:16" s="30" customFormat="1" x14ac:dyDescent="0.2">
      <c r="A37" s="30" t="s">
        <v>161</v>
      </c>
      <c r="B37" s="30" t="s">
        <v>131</v>
      </c>
      <c r="C37" s="31" t="s">
        <v>132</v>
      </c>
      <c r="D37" s="20" t="s">
        <v>135</v>
      </c>
      <c r="E37" s="27">
        <v>4</v>
      </c>
      <c r="F37" s="86"/>
      <c r="G37" s="86"/>
      <c r="H37" s="84"/>
      <c r="I37" s="83"/>
      <c r="J37" s="104"/>
      <c r="K37" s="102"/>
      <c r="L37" s="102"/>
      <c r="M37" s="102"/>
      <c r="N37" s="123"/>
      <c r="O37" s="123"/>
      <c r="P37" s="123"/>
    </row>
    <row r="38" spans="1:16" s="30" customFormat="1" x14ac:dyDescent="0.2">
      <c r="A38" s="30" t="s">
        <v>161</v>
      </c>
      <c r="B38" s="30" t="s">
        <v>131</v>
      </c>
      <c r="C38" s="31" t="s">
        <v>132</v>
      </c>
      <c r="D38" s="20" t="s">
        <v>135</v>
      </c>
      <c r="E38" s="27">
        <v>5</v>
      </c>
      <c r="F38" s="86"/>
      <c r="G38" s="86"/>
      <c r="H38" s="110"/>
      <c r="I38" s="83"/>
      <c r="J38" s="104"/>
      <c r="K38" s="102"/>
      <c r="L38" s="102"/>
      <c r="M38" s="102"/>
      <c r="N38" s="123"/>
      <c r="O38" s="123"/>
      <c r="P38" s="123"/>
    </row>
    <row r="39" spans="1:16" s="30" customFormat="1" x14ac:dyDescent="0.2">
      <c r="A39" s="30" t="s">
        <v>161</v>
      </c>
      <c r="B39" s="30" t="s">
        <v>131</v>
      </c>
      <c r="C39" s="31" t="s">
        <v>132</v>
      </c>
      <c r="D39" s="20" t="s">
        <v>135</v>
      </c>
      <c r="E39" s="27">
        <v>6</v>
      </c>
      <c r="F39" s="86"/>
      <c r="G39" s="86"/>
      <c r="H39" s="84"/>
      <c r="I39" s="83"/>
      <c r="J39" s="104"/>
      <c r="K39" s="102"/>
      <c r="L39" s="102"/>
      <c r="M39" s="102"/>
      <c r="N39" s="123"/>
      <c r="O39" s="123"/>
      <c r="P39" s="123"/>
    </row>
    <row r="40" spans="1:16" s="30" customFormat="1" x14ac:dyDescent="0.2">
      <c r="A40" s="30" t="s">
        <v>161</v>
      </c>
      <c r="B40" s="30" t="s">
        <v>131</v>
      </c>
      <c r="C40" s="31" t="s">
        <v>132</v>
      </c>
      <c r="D40" s="20" t="s">
        <v>135</v>
      </c>
      <c r="E40" s="27">
        <v>7</v>
      </c>
      <c r="F40" s="86"/>
      <c r="G40" s="86"/>
      <c r="H40" s="84"/>
      <c r="I40" s="83"/>
      <c r="J40" s="104"/>
      <c r="K40" s="102"/>
      <c r="L40" s="102"/>
      <c r="M40" s="102"/>
      <c r="N40" s="123"/>
      <c r="O40" s="123"/>
      <c r="P40" s="123"/>
    </row>
    <row r="41" spans="1:16" s="30" customFormat="1" x14ac:dyDescent="0.2">
      <c r="A41" s="30" t="s">
        <v>161</v>
      </c>
      <c r="B41" s="30" t="s">
        <v>131</v>
      </c>
      <c r="C41" s="31" t="s">
        <v>132</v>
      </c>
      <c r="D41" s="20" t="s">
        <v>135</v>
      </c>
      <c r="E41" s="27">
        <v>8</v>
      </c>
      <c r="F41" s="86"/>
      <c r="G41" s="86"/>
      <c r="H41" s="84"/>
      <c r="I41" s="83"/>
      <c r="J41" s="104"/>
      <c r="K41" s="102"/>
      <c r="L41" s="102"/>
      <c r="M41" s="102"/>
      <c r="N41" s="123"/>
      <c r="O41" s="123"/>
      <c r="P41" s="123"/>
    </row>
    <row r="42" spans="1:16" s="30" customFormat="1" x14ac:dyDescent="0.2">
      <c r="A42" s="30" t="s">
        <v>161</v>
      </c>
      <c r="B42" s="30" t="s">
        <v>131</v>
      </c>
      <c r="C42" s="31" t="s">
        <v>132</v>
      </c>
      <c r="D42" s="20" t="s">
        <v>135</v>
      </c>
      <c r="E42" s="27">
        <v>9</v>
      </c>
      <c r="F42" s="86"/>
      <c r="G42" s="86"/>
      <c r="H42" s="84"/>
      <c r="I42" s="83"/>
      <c r="J42" s="104"/>
      <c r="K42" s="102"/>
      <c r="L42" s="102"/>
      <c r="M42" s="102"/>
      <c r="N42" s="123"/>
      <c r="O42" s="123"/>
      <c r="P42" s="123"/>
    </row>
    <row r="43" spans="1:16" s="30" customFormat="1" x14ac:dyDescent="0.2">
      <c r="A43" s="30" t="s">
        <v>161</v>
      </c>
      <c r="B43" s="30" t="s">
        <v>131</v>
      </c>
      <c r="C43" s="31" t="s">
        <v>132</v>
      </c>
      <c r="D43" s="20" t="s">
        <v>135</v>
      </c>
      <c r="E43" s="27">
        <v>10</v>
      </c>
      <c r="F43" s="86"/>
      <c r="G43" s="86"/>
      <c r="H43" s="84"/>
      <c r="I43" s="83"/>
      <c r="J43" s="104"/>
      <c r="K43" s="102"/>
      <c r="L43" s="102"/>
      <c r="M43" s="102"/>
      <c r="N43" s="123"/>
      <c r="O43" s="123"/>
      <c r="P43" s="123"/>
    </row>
    <row r="44" spans="1:16" s="30" customFormat="1" x14ac:dyDescent="0.2">
      <c r="A44" s="30" t="s">
        <v>161</v>
      </c>
      <c r="B44" s="30" t="s">
        <v>131</v>
      </c>
      <c r="C44" s="31" t="s">
        <v>132</v>
      </c>
      <c r="D44" s="20" t="s">
        <v>135</v>
      </c>
      <c r="E44" s="27">
        <v>11</v>
      </c>
      <c r="F44" s="86"/>
      <c r="G44" s="86"/>
      <c r="H44" s="84"/>
      <c r="I44" s="83"/>
      <c r="J44" s="104"/>
      <c r="K44" s="102"/>
      <c r="L44" s="102"/>
      <c r="M44" s="102"/>
      <c r="N44" s="123"/>
      <c r="O44" s="123"/>
      <c r="P44" s="123"/>
    </row>
    <row r="45" spans="1:16" s="30" customFormat="1" x14ac:dyDescent="0.2">
      <c r="A45" s="30" t="s">
        <v>161</v>
      </c>
      <c r="B45" s="30" t="s">
        <v>131</v>
      </c>
      <c r="C45" s="31" t="s">
        <v>132</v>
      </c>
      <c r="D45" s="20" t="s">
        <v>146</v>
      </c>
      <c r="E45" s="25">
        <v>1</v>
      </c>
      <c r="F45" s="86"/>
      <c r="G45" s="86"/>
      <c r="H45" s="84"/>
      <c r="I45" s="83"/>
      <c r="J45" s="104"/>
      <c r="K45" s="102"/>
      <c r="L45" s="102"/>
      <c r="M45" s="102"/>
      <c r="N45" s="123"/>
      <c r="O45" s="123"/>
      <c r="P45" s="123"/>
    </row>
    <row r="46" spans="1:16" s="30" customFormat="1" x14ac:dyDescent="0.2">
      <c r="A46" s="30" t="s">
        <v>161</v>
      </c>
      <c r="B46" s="30" t="s">
        <v>131</v>
      </c>
      <c r="C46" s="31" t="s">
        <v>132</v>
      </c>
      <c r="D46" s="20" t="s">
        <v>146</v>
      </c>
      <c r="E46" s="27">
        <v>2</v>
      </c>
      <c r="F46" s="86"/>
      <c r="G46" s="86"/>
      <c r="H46" s="84"/>
      <c r="I46" s="83"/>
      <c r="J46" s="104"/>
      <c r="K46" s="102"/>
      <c r="L46" s="102"/>
      <c r="M46" s="102"/>
      <c r="N46" s="123"/>
      <c r="O46" s="123"/>
      <c r="P46" s="123"/>
    </row>
    <row r="47" spans="1:16" s="30" customFormat="1" x14ac:dyDescent="0.2">
      <c r="A47" s="30" t="s">
        <v>161</v>
      </c>
      <c r="B47" s="30" t="s">
        <v>131</v>
      </c>
      <c r="C47" s="31" t="s">
        <v>132</v>
      </c>
      <c r="D47" s="20" t="s">
        <v>146</v>
      </c>
      <c r="E47" s="27">
        <v>3</v>
      </c>
      <c r="F47" s="86"/>
      <c r="G47" s="86"/>
      <c r="H47" s="84"/>
      <c r="I47" s="83"/>
      <c r="J47" s="104"/>
      <c r="K47" s="102"/>
      <c r="L47" s="102"/>
      <c r="M47" s="102"/>
      <c r="N47" s="123"/>
      <c r="O47" s="123"/>
      <c r="P47" s="123"/>
    </row>
    <row r="48" spans="1:16" s="30" customFormat="1" x14ac:dyDescent="0.2">
      <c r="A48" s="30" t="s">
        <v>161</v>
      </c>
      <c r="B48" s="30" t="s">
        <v>131</v>
      </c>
      <c r="C48" s="31" t="s">
        <v>132</v>
      </c>
      <c r="D48" s="20" t="s">
        <v>146</v>
      </c>
      <c r="E48" s="27">
        <v>4</v>
      </c>
      <c r="F48" s="86"/>
      <c r="G48" s="86"/>
      <c r="H48" s="84"/>
      <c r="I48" s="83"/>
      <c r="J48" s="104"/>
      <c r="K48" s="102"/>
      <c r="L48" s="102"/>
      <c r="M48" s="102"/>
      <c r="N48" s="123"/>
      <c r="O48" s="123"/>
      <c r="P48" s="123"/>
    </row>
    <row r="49" spans="1:16" s="30" customFormat="1" x14ac:dyDescent="0.2">
      <c r="A49" s="30" t="s">
        <v>161</v>
      </c>
      <c r="B49" s="30" t="s">
        <v>131</v>
      </c>
      <c r="C49" s="31" t="s">
        <v>132</v>
      </c>
      <c r="D49" s="20" t="s">
        <v>162</v>
      </c>
      <c r="E49" s="25">
        <v>1</v>
      </c>
      <c r="F49" s="116"/>
      <c r="G49" s="116"/>
      <c r="H49" s="110"/>
      <c r="I49" s="114"/>
      <c r="J49" s="107"/>
      <c r="K49" s="102"/>
      <c r="L49" s="102"/>
      <c r="M49" s="102"/>
      <c r="N49" s="123"/>
      <c r="O49" s="123"/>
      <c r="P49" s="123"/>
    </row>
    <row r="50" spans="1:16" s="30" customFormat="1" x14ac:dyDescent="0.2">
      <c r="A50" s="30" t="s">
        <v>161</v>
      </c>
      <c r="B50" s="30" t="s">
        <v>131</v>
      </c>
      <c r="C50" s="31" t="s">
        <v>132</v>
      </c>
      <c r="D50" s="20" t="s">
        <v>162</v>
      </c>
      <c r="E50" s="27">
        <v>2</v>
      </c>
      <c r="F50" s="116"/>
      <c r="G50" s="116"/>
      <c r="H50" s="110"/>
      <c r="I50" s="114"/>
      <c r="J50" s="107"/>
      <c r="K50" s="102"/>
      <c r="L50" s="102"/>
      <c r="M50" s="102"/>
      <c r="N50" s="123"/>
      <c r="O50" s="123"/>
      <c r="P50" s="123"/>
    </row>
    <row r="51" spans="1:16" s="30" customFormat="1" x14ac:dyDescent="0.2">
      <c r="A51" s="30" t="s">
        <v>161</v>
      </c>
      <c r="B51" s="30" t="s">
        <v>131</v>
      </c>
      <c r="C51" s="31" t="s">
        <v>132</v>
      </c>
      <c r="D51" s="20" t="s">
        <v>137</v>
      </c>
      <c r="E51" s="25">
        <v>1</v>
      </c>
      <c r="F51" s="86"/>
      <c r="G51" s="86"/>
      <c r="H51" s="84"/>
      <c r="I51" s="83"/>
      <c r="J51" s="104"/>
      <c r="K51" s="102"/>
      <c r="L51" s="102"/>
      <c r="M51" s="102"/>
      <c r="N51" s="102"/>
      <c r="O51" s="123"/>
      <c r="P51" s="123"/>
    </row>
    <row r="52" spans="1:16" s="30" customFormat="1" x14ac:dyDescent="0.2">
      <c r="A52" s="30" t="s">
        <v>161</v>
      </c>
      <c r="B52" s="30" t="s">
        <v>131</v>
      </c>
      <c r="C52" s="31" t="s">
        <v>132</v>
      </c>
      <c r="D52" s="20" t="s">
        <v>137</v>
      </c>
      <c r="E52" s="27">
        <v>2</v>
      </c>
      <c r="F52" s="86"/>
      <c r="G52" s="86"/>
      <c r="H52" s="84"/>
      <c r="I52" s="83"/>
      <c r="J52" s="104"/>
      <c r="K52" s="102"/>
      <c r="L52" s="102"/>
      <c r="M52" s="102"/>
      <c r="N52" s="102"/>
      <c r="O52" s="123"/>
      <c r="P52" s="123"/>
    </row>
    <row r="53" spans="1:16" s="30" customFormat="1" x14ac:dyDescent="0.2">
      <c r="A53" s="30" t="s">
        <v>161</v>
      </c>
      <c r="B53" s="30" t="s">
        <v>131</v>
      </c>
      <c r="C53" s="31" t="s">
        <v>132</v>
      </c>
      <c r="D53" s="20" t="s">
        <v>137</v>
      </c>
      <c r="E53" s="27">
        <v>3</v>
      </c>
      <c r="F53" s="86"/>
      <c r="G53" s="86"/>
      <c r="H53" s="84"/>
      <c r="I53" s="83"/>
      <c r="J53" s="104"/>
      <c r="K53" s="102"/>
      <c r="L53" s="102"/>
      <c r="M53" s="102"/>
      <c r="N53" s="102"/>
      <c r="O53" s="123"/>
      <c r="P53" s="123"/>
    </row>
    <row r="54" spans="1:16" s="30" customFormat="1" x14ac:dyDescent="0.2">
      <c r="A54" s="30" t="s">
        <v>161</v>
      </c>
      <c r="B54" s="30" t="s">
        <v>131</v>
      </c>
      <c r="C54" s="31" t="s">
        <v>132</v>
      </c>
      <c r="D54" s="20" t="s">
        <v>137</v>
      </c>
      <c r="E54" s="27">
        <v>4</v>
      </c>
      <c r="F54" s="86"/>
      <c r="G54" s="86"/>
      <c r="H54" s="84"/>
      <c r="I54" s="83"/>
      <c r="J54" s="104"/>
      <c r="K54" s="102"/>
      <c r="L54" s="102"/>
      <c r="M54" s="102"/>
      <c r="N54" s="102"/>
      <c r="O54" s="123"/>
      <c r="P54" s="123"/>
    </row>
    <row r="55" spans="1:16" s="30" customFormat="1" x14ac:dyDescent="0.2">
      <c r="A55" s="30" t="s">
        <v>161</v>
      </c>
      <c r="B55" s="30" t="s">
        <v>131</v>
      </c>
      <c r="C55" s="31" t="s">
        <v>132</v>
      </c>
      <c r="D55" s="20" t="s">
        <v>137</v>
      </c>
      <c r="E55" s="27">
        <v>5</v>
      </c>
      <c r="F55" s="86"/>
      <c r="G55" s="86"/>
      <c r="H55" s="84"/>
      <c r="I55" s="83"/>
      <c r="J55" s="104"/>
      <c r="K55" s="102"/>
      <c r="L55" s="102"/>
      <c r="M55" s="102"/>
      <c r="N55" s="102"/>
      <c r="O55" s="123"/>
      <c r="P55" s="123"/>
    </row>
    <row r="56" spans="1:16" s="30" customFormat="1" x14ac:dyDescent="0.2">
      <c r="A56" s="30" t="s">
        <v>161</v>
      </c>
      <c r="B56" s="30" t="s">
        <v>131</v>
      </c>
      <c r="C56" s="31" t="s">
        <v>132</v>
      </c>
      <c r="D56" s="20" t="s">
        <v>289</v>
      </c>
      <c r="E56" s="25">
        <v>1</v>
      </c>
      <c r="F56" s="116"/>
      <c r="G56" s="116"/>
      <c r="H56" s="84"/>
      <c r="I56" s="114"/>
      <c r="J56" s="106"/>
      <c r="K56" s="102"/>
      <c r="L56" s="102"/>
      <c r="M56" s="102"/>
      <c r="N56" s="102"/>
      <c r="O56" s="102"/>
      <c r="P56" s="102"/>
    </row>
    <row r="57" spans="1:16" s="30" customFormat="1" x14ac:dyDescent="0.2">
      <c r="A57" s="30" t="s">
        <v>161</v>
      </c>
      <c r="B57" s="30" t="s">
        <v>131</v>
      </c>
      <c r="C57" s="31" t="s">
        <v>132</v>
      </c>
      <c r="D57" s="20" t="s">
        <v>289</v>
      </c>
      <c r="E57" s="27">
        <v>2</v>
      </c>
      <c r="F57" s="116"/>
      <c r="G57" s="116"/>
      <c r="H57" s="110"/>
      <c r="I57" s="114"/>
      <c r="J57" s="107"/>
      <c r="K57" s="102"/>
      <c r="L57" s="102"/>
      <c r="M57" s="102"/>
      <c r="N57" s="102"/>
      <c r="O57" s="102"/>
      <c r="P57" s="102"/>
    </row>
    <row r="58" spans="1:16" s="30" customFormat="1" x14ac:dyDescent="0.2">
      <c r="A58" s="30" t="s">
        <v>161</v>
      </c>
      <c r="B58" s="30" t="s">
        <v>131</v>
      </c>
      <c r="C58" s="31" t="s">
        <v>132</v>
      </c>
      <c r="D58" s="20" t="s">
        <v>289</v>
      </c>
      <c r="E58" s="27">
        <v>3</v>
      </c>
      <c r="F58" s="116"/>
      <c r="G58" s="116"/>
      <c r="H58" s="84"/>
      <c r="I58" s="114"/>
      <c r="J58" s="107"/>
      <c r="K58" s="102"/>
      <c r="L58" s="102"/>
      <c r="M58" s="102"/>
      <c r="N58" s="102"/>
      <c r="O58" s="102"/>
      <c r="P58" s="102"/>
    </row>
    <row r="59" spans="1:16" s="30" customFormat="1" x14ac:dyDescent="0.2">
      <c r="A59" s="30" t="s">
        <v>161</v>
      </c>
      <c r="B59" s="30" t="s">
        <v>131</v>
      </c>
      <c r="C59" s="31" t="s">
        <v>132</v>
      </c>
      <c r="D59" s="20" t="s">
        <v>163</v>
      </c>
      <c r="E59" s="25">
        <v>1</v>
      </c>
      <c r="F59" s="116"/>
      <c r="G59" s="116"/>
      <c r="H59" s="110"/>
      <c r="I59" s="114"/>
      <c r="J59" s="107"/>
      <c r="K59" s="109"/>
      <c r="L59" s="109"/>
      <c r="M59" s="109"/>
      <c r="N59" s="102"/>
      <c r="O59" s="123"/>
      <c r="P59" s="123"/>
    </row>
    <row r="60" spans="1:16" s="30" customFormat="1" x14ac:dyDescent="0.2">
      <c r="A60" s="30" t="s">
        <v>161</v>
      </c>
      <c r="B60" s="30" t="s">
        <v>131</v>
      </c>
      <c r="C60" s="31" t="s">
        <v>132</v>
      </c>
      <c r="D60" s="20" t="s">
        <v>163</v>
      </c>
      <c r="E60" s="27">
        <v>2</v>
      </c>
      <c r="F60" s="116"/>
      <c r="G60" s="116"/>
      <c r="H60" s="110"/>
      <c r="I60" s="114"/>
      <c r="J60" s="107"/>
      <c r="K60" s="102"/>
      <c r="L60" s="102"/>
      <c r="M60" s="102"/>
      <c r="N60" s="102"/>
      <c r="O60" s="123"/>
      <c r="P60" s="123"/>
    </row>
    <row r="61" spans="1:16" s="30" customFormat="1" x14ac:dyDescent="0.2">
      <c r="A61" s="30" t="s">
        <v>161</v>
      </c>
      <c r="B61" s="30" t="s">
        <v>131</v>
      </c>
      <c r="C61" s="31" t="s">
        <v>132</v>
      </c>
      <c r="D61" s="20" t="s">
        <v>163</v>
      </c>
      <c r="E61" s="27">
        <v>3</v>
      </c>
      <c r="F61" s="116"/>
      <c r="G61" s="116"/>
      <c r="H61" s="84"/>
      <c r="I61" s="114"/>
      <c r="J61" s="107"/>
      <c r="K61" s="102"/>
      <c r="L61" s="102"/>
      <c r="M61" s="102"/>
      <c r="N61" s="123"/>
      <c r="O61" s="123"/>
      <c r="P61" s="123"/>
    </row>
    <row r="62" spans="1:16" s="30" customFormat="1" x14ac:dyDescent="0.2">
      <c r="A62" s="30" t="s">
        <v>161</v>
      </c>
      <c r="B62" s="30" t="s">
        <v>131</v>
      </c>
      <c r="C62" s="31" t="s">
        <v>132</v>
      </c>
      <c r="D62" s="20" t="s">
        <v>294</v>
      </c>
      <c r="E62" s="25">
        <v>1</v>
      </c>
      <c r="F62" s="86"/>
      <c r="G62" s="86"/>
      <c r="H62" s="84"/>
      <c r="I62" s="83"/>
      <c r="J62" s="104"/>
      <c r="K62" s="102"/>
      <c r="L62" s="102"/>
      <c r="M62" s="102"/>
      <c r="N62" s="123"/>
      <c r="O62" s="123"/>
      <c r="P62" s="123"/>
    </row>
    <row r="63" spans="1:16" s="30" customFormat="1" x14ac:dyDescent="0.2">
      <c r="A63" s="30" t="s">
        <v>161</v>
      </c>
      <c r="B63" s="30" t="s">
        <v>131</v>
      </c>
      <c r="C63" s="31" t="s">
        <v>132</v>
      </c>
      <c r="D63" s="20" t="s">
        <v>168</v>
      </c>
      <c r="E63" s="25">
        <v>1</v>
      </c>
      <c r="F63" s="116"/>
      <c r="G63" s="116"/>
      <c r="H63" s="110"/>
      <c r="I63" s="114"/>
      <c r="J63" s="107"/>
      <c r="K63" s="102"/>
      <c r="L63" s="102"/>
      <c r="M63" s="102"/>
      <c r="N63" s="123"/>
      <c r="O63" s="123"/>
      <c r="P63" s="123"/>
    </row>
    <row r="64" spans="1:16" s="30" customFormat="1" x14ac:dyDescent="0.2">
      <c r="A64" s="30" t="s">
        <v>161</v>
      </c>
      <c r="B64" s="30" t="s">
        <v>131</v>
      </c>
      <c r="C64" s="31" t="s">
        <v>132</v>
      </c>
      <c r="D64" s="20" t="s">
        <v>168</v>
      </c>
      <c r="E64" s="27">
        <v>2</v>
      </c>
      <c r="F64" s="116"/>
      <c r="G64" s="116"/>
      <c r="H64" s="110"/>
      <c r="I64" s="114"/>
      <c r="J64" s="107"/>
      <c r="K64" s="102"/>
      <c r="L64" s="102"/>
      <c r="M64" s="102"/>
      <c r="N64" s="123"/>
      <c r="O64" s="123"/>
      <c r="P64" s="123"/>
    </row>
    <row r="65" spans="1:16" s="30" customFormat="1" x14ac:dyDescent="0.2">
      <c r="A65" s="30" t="s">
        <v>161</v>
      </c>
      <c r="B65" s="30" t="s">
        <v>131</v>
      </c>
      <c r="C65" s="31" t="s">
        <v>132</v>
      </c>
      <c r="D65" s="20" t="s">
        <v>168</v>
      </c>
      <c r="E65" s="27">
        <v>3</v>
      </c>
      <c r="F65" s="116"/>
      <c r="G65" s="116"/>
      <c r="H65" s="84"/>
      <c r="I65" s="114"/>
      <c r="J65" s="107"/>
      <c r="K65" s="102"/>
      <c r="L65" s="109"/>
      <c r="M65" s="109"/>
      <c r="N65" s="123"/>
      <c r="O65" s="123"/>
      <c r="P65" s="123"/>
    </row>
    <row r="66" spans="1:16" s="30" customFormat="1" x14ac:dyDescent="0.2">
      <c r="A66" s="30" t="s">
        <v>161</v>
      </c>
      <c r="B66" s="30" t="s">
        <v>131</v>
      </c>
      <c r="C66" s="31" t="s">
        <v>132</v>
      </c>
      <c r="D66" s="20" t="s">
        <v>168</v>
      </c>
      <c r="E66" s="25">
        <v>1</v>
      </c>
      <c r="F66" s="116"/>
      <c r="G66" s="116"/>
      <c r="H66" s="110"/>
      <c r="I66" s="114"/>
      <c r="J66" s="107"/>
      <c r="K66" s="102"/>
      <c r="L66" s="102"/>
      <c r="M66" s="102"/>
      <c r="N66" s="123"/>
      <c r="O66" s="123"/>
      <c r="P66" s="123"/>
    </row>
    <row r="67" spans="1:16" s="30" customFormat="1" x14ac:dyDescent="0.2">
      <c r="A67" s="30" t="s">
        <v>161</v>
      </c>
      <c r="B67" s="30" t="s">
        <v>131</v>
      </c>
      <c r="C67" s="31" t="s">
        <v>132</v>
      </c>
      <c r="D67" s="20" t="s">
        <v>147</v>
      </c>
      <c r="E67" s="25">
        <v>1</v>
      </c>
      <c r="F67" s="117"/>
      <c r="G67" s="117"/>
      <c r="H67" s="111"/>
      <c r="I67" s="115"/>
      <c r="J67" s="108"/>
      <c r="K67" s="102"/>
      <c r="L67" s="102"/>
      <c r="M67" s="102"/>
      <c r="N67" s="123"/>
      <c r="O67" s="123"/>
      <c r="P67" s="123"/>
    </row>
    <row r="68" spans="1:16" s="30" customFormat="1" x14ac:dyDescent="0.2">
      <c r="A68" s="30" t="s">
        <v>161</v>
      </c>
      <c r="B68" s="30" t="s">
        <v>131</v>
      </c>
      <c r="C68" s="31" t="s">
        <v>132</v>
      </c>
      <c r="D68" s="20" t="s">
        <v>140</v>
      </c>
      <c r="E68" s="25">
        <v>1</v>
      </c>
      <c r="F68" s="118"/>
      <c r="G68" s="118"/>
      <c r="H68" s="84"/>
      <c r="I68" s="113"/>
      <c r="J68" s="106"/>
      <c r="K68" s="102"/>
      <c r="L68" s="102"/>
      <c r="M68" s="102"/>
      <c r="N68" s="123"/>
      <c r="O68" s="123"/>
      <c r="P68" s="123"/>
    </row>
    <row r="69" spans="1:16" s="30" customFormat="1" x14ac:dyDescent="0.2">
      <c r="A69" s="30" t="s">
        <v>161</v>
      </c>
      <c r="B69" s="30" t="s">
        <v>131</v>
      </c>
      <c r="C69" s="31" t="s">
        <v>132</v>
      </c>
      <c r="D69" s="20" t="s">
        <v>140</v>
      </c>
      <c r="E69" s="27">
        <v>2</v>
      </c>
      <c r="F69" s="118"/>
      <c r="G69" s="118"/>
      <c r="H69" s="84"/>
      <c r="I69" s="113"/>
      <c r="J69" s="106"/>
      <c r="K69" s="102"/>
      <c r="L69" s="102"/>
      <c r="M69" s="102"/>
      <c r="N69" s="123"/>
      <c r="O69" s="123"/>
      <c r="P69" s="123"/>
    </row>
    <row r="70" spans="1:16" s="30" customFormat="1" x14ac:dyDescent="0.2">
      <c r="A70" s="30" t="s">
        <v>161</v>
      </c>
      <c r="B70" s="30" t="s">
        <v>131</v>
      </c>
      <c r="C70" s="31" t="s">
        <v>132</v>
      </c>
      <c r="D70" s="20" t="s">
        <v>140</v>
      </c>
      <c r="E70" s="27">
        <v>3</v>
      </c>
      <c r="F70" s="118"/>
      <c r="G70" s="118"/>
      <c r="H70" s="84"/>
      <c r="I70" s="113"/>
      <c r="J70" s="106"/>
      <c r="K70" s="102"/>
      <c r="L70" s="102"/>
      <c r="M70" s="102"/>
      <c r="N70" s="123"/>
      <c r="O70" s="123"/>
      <c r="P70" s="123"/>
    </row>
    <row r="71" spans="1:16" s="30" customFormat="1" x14ac:dyDescent="0.2">
      <c r="A71" s="30" t="s">
        <v>161</v>
      </c>
      <c r="B71" s="30" t="s">
        <v>131</v>
      </c>
      <c r="C71" s="31" t="s">
        <v>132</v>
      </c>
      <c r="D71" s="20" t="s">
        <v>164</v>
      </c>
      <c r="E71" s="25">
        <v>1</v>
      </c>
      <c r="F71" s="116"/>
      <c r="G71" s="116"/>
      <c r="H71" s="84"/>
      <c r="I71" s="114"/>
      <c r="J71" s="107"/>
      <c r="K71" s="102"/>
      <c r="L71" s="102"/>
      <c r="M71" s="102"/>
      <c r="N71" s="123"/>
      <c r="O71" s="123"/>
      <c r="P71" s="123"/>
    </row>
    <row r="72" spans="1:16" s="30" customFormat="1" x14ac:dyDescent="0.2">
      <c r="A72" s="30" t="s">
        <v>161</v>
      </c>
      <c r="B72" s="30" t="s">
        <v>131</v>
      </c>
      <c r="C72" s="31" t="s">
        <v>132</v>
      </c>
      <c r="D72" s="20" t="s">
        <v>164</v>
      </c>
      <c r="E72" s="27">
        <v>2</v>
      </c>
      <c r="F72" s="118"/>
      <c r="G72" s="118"/>
      <c r="H72" s="112"/>
      <c r="I72" s="113"/>
      <c r="J72" s="106"/>
      <c r="K72" s="102"/>
      <c r="L72" s="109"/>
      <c r="M72" s="109"/>
      <c r="N72" s="123"/>
      <c r="O72" s="123"/>
      <c r="P72" s="123"/>
    </row>
    <row r="73" spans="1:16" s="30" customFormat="1" x14ac:dyDescent="0.2">
      <c r="A73" s="30" t="s">
        <v>161</v>
      </c>
      <c r="B73" s="30" t="s">
        <v>131</v>
      </c>
      <c r="C73" s="31" t="s">
        <v>132</v>
      </c>
      <c r="D73" s="20" t="s">
        <v>167</v>
      </c>
      <c r="E73" s="25">
        <v>1</v>
      </c>
      <c r="F73" s="86"/>
      <c r="G73" s="86"/>
      <c r="H73" s="84"/>
      <c r="I73" s="83"/>
      <c r="J73" s="104"/>
      <c r="K73" s="102"/>
      <c r="L73" s="102"/>
      <c r="M73" s="102"/>
      <c r="N73" s="123"/>
      <c r="O73" s="123"/>
      <c r="P73" s="123"/>
    </row>
    <row r="74" spans="1:16" s="30" customFormat="1" x14ac:dyDescent="0.2">
      <c r="A74" s="30" t="s">
        <v>161</v>
      </c>
      <c r="B74" s="30" t="s">
        <v>131</v>
      </c>
      <c r="C74" s="31" t="s">
        <v>132</v>
      </c>
      <c r="D74" s="20" t="s">
        <v>167</v>
      </c>
      <c r="E74" s="27">
        <v>2</v>
      </c>
      <c r="F74" s="86"/>
      <c r="G74" s="86"/>
      <c r="H74" s="84"/>
      <c r="I74" s="83"/>
      <c r="J74" s="104"/>
      <c r="K74" s="102"/>
      <c r="L74" s="102"/>
      <c r="M74" s="102"/>
      <c r="N74" s="123"/>
      <c r="O74" s="123"/>
      <c r="P74" s="123"/>
    </row>
    <row r="75" spans="1:16" s="30" customFormat="1" x14ac:dyDescent="0.2">
      <c r="A75" s="30" t="s">
        <v>161</v>
      </c>
      <c r="B75" s="30" t="s">
        <v>131</v>
      </c>
      <c r="C75" s="31" t="s">
        <v>132</v>
      </c>
      <c r="D75" s="20" t="s">
        <v>167</v>
      </c>
      <c r="E75" s="27">
        <v>3</v>
      </c>
      <c r="F75" s="86"/>
      <c r="G75" s="86"/>
      <c r="H75" s="84"/>
      <c r="I75" s="83"/>
      <c r="J75" s="104"/>
      <c r="K75" s="102"/>
      <c r="L75" s="102"/>
      <c r="M75" s="102"/>
      <c r="N75" s="123"/>
      <c r="O75" s="123"/>
      <c r="P75" s="123"/>
    </row>
    <row r="76" spans="1:16" s="30" customFormat="1" x14ac:dyDescent="0.2">
      <c r="A76" s="30" t="s">
        <v>161</v>
      </c>
      <c r="B76" s="30" t="s">
        <v>131</v>
      </c>
      <c r="C76" s="31" t="s">
        <v>132</v>
      </c>
      <c r="D76" s="20" t="s">
        <v>167</v>
      </c>
      <c r="E76" s="27">
        <v>4</v>
      </c>
      <c r="F76" s="86"/>
      <c r="G76" s="86"/>
      <c r="H76" s="84"/>
      <c r="I76" s="83"/>
      <c r="J76" s="104"/>
      <c r="K76" s="102"/>
      <c r="L76" s="102"/>
      <c r="M76" s="102"/>
      <c r="N76" s="123"/>
      <c r="O76" s="123"/>
      <c r="P76" s="123"/>
    </row>
    <row r="77" spans="1:16" s="30" customFormat="1" x14ac:dyDescent="0.2">
      <c r="A77" s="30" t="s">
        <v>161</v>
      </c>
      <c r="B77" s="30" t="s">
        <v>131</v>
      </c>
      <c r="C77" s="31" t="s">
        <v>132</v>
      </c>
      <c r="D77" s="20" t="s">
        <v>167</v>
      </c>
      <c r="E77" s="27">
        <v>5</v>
      </c>
      <c r="F77" s="86"/>
      <c r="G77" s="86"/>
      <c r="H77" s="84"/>
      <c r="I77" s="83"/>
      <c r="J77" s="104"/>
      <c r="K77" s="102"/>
      <c r="L77" s="102"/>
      <c r="M77" s="102"/>
      <c r="N77" s="123"/>
      <c r="O77" s="123"/>
      <c r="P77" s="123"/>
    </row>
    <row r="78" spans="1:16" s="30" customFormat="1" x14ac:dyDescent="0.2">
      <c r="A78" s="30" t="s">
        <v>161</v>
      </c>
      <c r="B78" s="30" t="s">
        <v>131</v>
      </c>
      <c r="C78" s="32" t="s">
        <v>145</v>
      </c>
      <c r="D78" s="20" t="s">
        <v>133</v>
      </c>
      <c r="E78" s="21">
        <v>1</v>
      </c>
      <c r="F78" s="85"/>
      <c r="G78" s="85"/>
      <c r="H78" s="84"/>
      <c r="I78" s="83"/>
      <c r="J78" s="104"/>
      <c r="K78" s="102"/>
      <c r="L78" s="102"/>
      <c r="M78" s="102"/>
      <c r="N78" s="102"/>
      <c r="O78" s="102"/>
      <c r="P78" s="102"/>
    </row>
    <row r="79" spans="1:16" s="30" customFormat="1" x14ac:dyDescent="0.2">
      <c r="A79" s="30" t="s">
        <v>161</v>
      </c>
      <c r="B79" s="30" t="s">
        <v>131</v>
      </c>
      <c r="C79" s="32" t="s">
        <v>145</v>
      </c>
      <c r="D79" s="20" t="s">
        <v>133</v>
      </c>
      <c r="E79" s="24">
        <v>2</v>
      </c>
      <c r="F79" s="85"/>
      <c r="G79" s="85"/>
      <c r="H79" s="84"/>
      <c r="I79" s="83"/>
      <c r="J79" s="104"/>
      <c r="K79" s="102"/>
      <c r="L79" s="102"/>
      <c r="M79" s="102"/>
      <c r="N79" s="102"/>
      <c r="O79" s="102"/>
      <c r="P79" s="102"/>
    </row>
    <row r="80" spans="1:16" s="30" customFormat="1" x14ac:dyDescent="0.2">
      <c r="A80" s="30" t="s">
        <v>161</v>
      </c>
      <c r="B80" s="30" t="s">
        <v>131</v>
      </c>
      <c r="C80" s="32" t="s">
        <v>145</v>
      </c>
      <c r="D80" s="20" t="s">
        <v>133</v>
      </c>
      <c r="E80" s="24">
        <v>3</v>
      </c>
      <c r="F80" s="85"/>
      <c r="G80" s="85"/>
      <c r="H80" s="84"/>
      <c r="I80" s="83"/>
      <c r="J80" s="104"/>
      <c r="K80" s="102"/>
      <c r="L80" s="102"/>
      <c r="M80" s="102"/>
      <c r="N80" s="102"/>
      <c r="O80" s="102"/>
      <c r="P80" s="102"/>
    </row>
    <row r="81" spans="1:16" s="30" customFormat="1" x14ac:dyDescent="0.2">
      <c r="A81" s="30" t="s">
        <v>161</v>
      </c>
      <c r="B81" s="30" t="s">
        <v>131</v>
      </c>
      <c r="C81" s="32" t="s">
        <v>145</v>
      </c>
      <c r="D81" s="20" t="s">
        <v>133</v>
      </c>
      <c r="E81" s="24">
        <v>4</v>
      </c>
      <c r="F81" s="85"/>
      <c r="G81" s="85"/>
      <c r="H81" s="84"/>
      <c r="I81" s="83"/>
      <c r="J81" s="104"/>
      <c r="K81" s="102"/>
      <c r="L81" s="102"/>
      <c r="M81" s="102"/>
      <c r="N81" s="102"/>
      <c r="O81" s="102"/>
      <c r="P81" s="102"/>
    </row>
    <row r="82" spans="1:16" s="30" customFormat="1" x14ac:dyDescent="0.2">
      <c r="A82" s="30" t="s">
        <v>161</v>
      </c>
      <c r="B82" s="30" t="s">
        <v>131</v>
      </c>
      <c r="C82" s="32" t="s">
        <v>145</v>
      </c>
      <c r="D82" s="20" t="s">
        <v>133</v>
      </c>
      <c r="E82" s="24">
        <v>5</v>
      </c>
      <c r="F82" s="85"/>
      <c r="G82" s="85"/>
      <c r="H82" s="84"/>
      <c r="I82" s="83"/>
      <c r="J82" s="104"/>
      <c r="K82" s="102"/>
      <c r="L82" s="102"/>
      <c r="M82" s="102"/>
      <c r="N82" s="102"/>
      <c r="O82" s="102"/>
      <c r="P82" s="102"/>
    </row>
    <row r="83" spans="1:16" s="30" customFormat="1" x14ac:dyDescent="0.2">
      <c r="A83" s="30" t="s">
        <v>161</v>
      </c>
      <c r="B83" s="30" t="s">
        <v>131</v>
      </c>
      <c r="C83" s="32" t="s">
        <v>145</v>
      </c>
      <c r="D83" s="20" t="s">
        <v>133</v>
      </c>
      <c r="E83" s="24">
        <v>6</v>
      </c>
      <c r="F83" s="85"/>
      <c r="G83" s="85"/>
      <c r="H83" s="84"/>
      <c r="I83" s="83"/>
      <c r="J83" s="104"/>
      <c r="K83" s="102"/>
      <c r="L83" s="102"/>
      <c r="M83" s="102"/>
      <c r="N83" s="102"/>
      <c r="O83" s="102"/>
      <c r="P83" s="102"/>
    </row>
    <row r="84" spans="1:16" s="30" customFormat="1" x14ac:dyDescent="0.2">
      <c r="A84" s="30" t="s">
        <v>161</v>
      </c>
      <c r="B84" s="30" t="s">
        <v>131</v>
      </c>
      <c r="C84" s="32" t="s">
        <v>145</v>
      </c>
      <c r="D84" s="20" t="s">
        <v>133</v>
      </c>
      <c r="E84" s="24">
        <v>7</v>
      </c>
      <c r="F84" s="85"/>
      <c r="G84" s="85"/>
      <c r="H84" s="84"/>
      <c r="I84" s="83"/>
      <c r="J84" s="104"/>
      <c r="K84" s="102"/>
      <c r="L84" s="102"/>
      <c r="M84" s="102"/>
      <c r="N84" s="102"/>
      <c r="O84" s="102"/>
      <c r="P84" s="102"/>
    </row>
    <row r="85" spans="1:16" s="30" customFormat="1" x14ac:dyDescent="0.2">
      <c r="A85" s="30" t="s">
        <v>161</v>
      </c>
      <c r="B85" s="30" t="s">
        <v>131</v>
      </c>
      <c r="C85" s="32" t="s">
        <v>145</v>
      </c>
      <c r="D85" s="20" t="s">
        <v>133</v>
      </c>
      <c r="E85" s="24">
        <v>8</v>
      </c>
      <c r="F85" s="85"/>
      <c r="G85" s="85"/>
      <c r="H85" s="84"/>
      <c r="I85" s="83"/>
      <c r="J85" s="104"/>
      <c r="K85" s="102"/>
      <c r="L85" s="102"/>
      <c r="M85" s="102"/>
      <c r="N85" s="102"/>
      <c r="O85" s="102"/>
      <c r="P85" s="102"/>
    </row>
    <row r="86" spans="1:16" s="30" customFormat="1" x14ac:dyDescent="0.2">
      <c r="A86" s="30" t="s">
        <v>161</v>
      </c>
      <c r="B86" s="30" t="s">
        <v>131</v>
      </c>
      <c r="C86" s="32" t="s">
        <v>145</v>
      </c>
      <c r="D86" s="20" t="s">
        <v>133</v>
      </c>
      <c r="E86" s="24">
        <v>9</v>
      </c>
      <c r="F86" s="85"/>
      <c r="G86" s="85"/>
      <c r="H86" s="84"/>
      <c r="I86" s="83"/>
      <c r="J86" s="104"/>
      <c r="K86" s="102"/>
      <c r="L86" s="102"/>
      <c r="M86" s="102"/>
      <c r="N86" s="102"/>
      <c r="O86" s="102"/>
      <c r="P86" s="102"/>
    </row>
    <row r="87" spans="1:16" s="30" customFormat="1" x14ac:dyDescent="0.2">
      <c r="A87" s="30" t="s">
        <v>161</v>
      </c>
      <c r="B87" s="30" t="s">
        <v>131</v>
      </c>
      <c r="C87" s="32" t="s">
        <v>145</v>
      </c>
      <c r="D87" s="20" t="s">
        <v>133</v>
      </c>
      <c r="E87" s="24">
        <v>10</v>
      </c>
      <c r="F87" s="85"/>
      <c r="G87" s="85"/>
      <c r="H87" s="84"/>
      <c r="I87" s="83"/>
      <c r="J87" s="104"/>
      <c r="K87" s="102"/>
      <c r="L87" s="102"/>
      <c r="M87" s="102"/>
      <c r="N87" s="102"/>
      <c r="O87" s="102"/>
      <c r="P87" s="102"/>
    </row>
    <row r="88" spans="1:16" s="30" customFormat="1" x14ac:dyDescent="0.2">
      <c r="A88" s="30" t="s">
        <v>161</v>
      </c>
      <c r="B88" s="30" t="s">
        <v>131</v>
      </c>
      <c r="C88" s="32" t="s">
        <v>145</v>
      </c>
      <c r="D88" s="20" t="s">
        <v>133</v>
      </c>
      <c r="E88" s="24">
        <v>11</v>
      </c>
      <c r="F88" s="85"/>
      <c r="G88" s="85"/>
      <c r="H88" s="84"/>
      <c r="I88" s="83"/>
      <c r="J88" s="104"/>
      <c r="K88" s="102"/>
      <c r="L88" s="102"/>
      <c r="M88" s="102"/>
      <c r="N88" s="102"/>
      <c r="O88" s="102"/>
      <c r="P88" s="102"/>
    </row>
    <row r="89" spans="1:16" x14ac:dyDescent="0.2">
      <c r="A89" s="30" t="s">
        <v>161</v>
      </c>
      <c r="B89" s="30" t="s">
        <v>131</v>
      </c>
      <c r="C89" s="32" t="s">
        <v>145</v>
      </c>
      <c r="D89" s="20" t="s">
        <v>133</v>
      </c>
      <c r="E89" s="24">
        <v>12</v>
      </c>
      <c r="F89" s="85"/>
      <c r="G89" s="85"/>
      <c r="H89" s="84"/>
      <c r="I89" s="83"/>
      <c r="J89" s="104"/>
      <c r="K89" s="102"/>
      <c r="L89" s="102"/>
      <c r="M89" s="102"/>
      <c r="N89" s="102"/>
      <c r="O89" s="102"/>
      <c r="P89" s="102"/>
    </row>
    <row r="90" spans="1:16" s="30" customFormat="1" x14ac:dyDescent="0.2">
      <c r="A90" s="30" t="s">
        <v>161</v>
      </c>
      <c r="B90" s="30" t="s">
        <v>131</v>
      </c>
      <c r="C90" s="32" t="s">
        <v>145</v>
      </c>
      <c r="D90" s="20" t="s">
        <v>134</v>
      </c>
      <c r="E90" s="21">
        <v>1</v>
      </c>
      <c r="F90" s="85"/>
      <c r="G90" s="85"/>
      <c r="H90" s="84"/>
      <c r="I90" s="83"/>
      <c r="J90" s="104"/>
      <c r="K90" s="102"/>
      <c r="L90" s="102"/>
      <c r="M90" s="102"/>
      <c r="N90" s="102"/>
      <c r="O90" s="102"/>
      <c r="P90" s="102"/>
    </row>
    <row r="91" spans="1:16" s="30" customFormat="1" x14ac:dyDescent="0.2">
      <c r="A91" s="30" t="s">
        <v>161</v>
      </c>
      <c r="B91" s="30" t="s">
        <v>131</v>
      </c>
      <c r="C91" s="32" t="s">
        <v>145</v>
      </c>
      <c r="D91" s="20" t="s">
        <v>134</v>
      </c>
      <c r="E91" s="24">
        <v>2</v>
      </c>
      <c r="F91" s="85"/>
      <c r="G91" s="85"/>
      <c r="H91" s="84"/>
      <c r="I91" s="83"/>
      <c r="J91" s="104"/>
      <c r="K91" s="102"/>
      <c r="L91" s="102"/>
      <c r="M91" s="102"/>
      <c r="N91" s="102"/>
      <c r="O91" s="102"/>
      <c r="P91" s="102"/>
    </row>
    <row r="92" spans="1:16" s="30" customFormat="1" x14ac:dyDescent="0.2">
      <c r="A92" s="30" t="s">
        <v>161</v>
      </c>
      <c r="B92" s="30" t="s">
        <v>131</v>
      </c>
      <c r="C92" s="32" t="s">
        <v>145</v>
      </c>
      <c r="D92" s="20" t="s">
        <v>134</v>
      </c>
      <c r="E92" s="24">
        <v>3</v>
      </c>
      <c r="F92" s="85"/>
      <c r="G92" s="85"/>
      <c r="H92" s="84"/>
      <c r="I92" s="83"/>
      <c r="J92" s="104"/>
      <c r="K92" s="102"/>
      <c r="L92" s="102"/>
      <c r="M92" s="102"/>
      <c r="N92" s="102"/>
      <c r="O92" s="102"/>
      <c r="P92" s="102"/>
    </row>
    <row r="93" spans="1:16" s="30" customFormat="1" x14ac:dyDescent="0.2">
      <c r="A93" s="30" t="s">
        <v>161</v>
      </c>
      <c r="B93" s="30" t="s">
        <v>131</v>
      </c>
      <c r="C93" s="32" t="s">
        <v>145</v>
      </c>
      <c r="D93" s="20" t="s">
        <v>134</v>
      </c>
      <c r="E93" s="24">
        <v>4</v>
      </c>
      <c r="F93" s="85"/>
      <c r="G93" s="85"/>
      <c r="H93" s="84"/>
      <c r="I93" s="83"/>
      <c r="J93" s="104"/>
      <c r="K93" s="102"/>
      <c r="L93" s="102"/>
      <c r="M93" s="102"/>
      <c r="N93" s="102"/>
      <c r="O93" s="102"/>
      <c r="P93" s="102"/>
    </row>
    <row r="94" spans="1:16" s="30" customFormat="1" x14ac:dyDescent="0.2">
      <c r="A94" s="30" t="s">
        <v>161</v>
      </c>
      <c r="B94" s="30" t="s">
        <v>131</v>
      </c>
      <c r="C94" s="32" t="s">
        <v>145</v>
      </c>
      <c r="D94" s="20" t="s">
        <v>134</v>
      </c>
      <c r="E94" s="24">
        <v>5</v>
      </c>
      <c r="F94" s="85"/>
      <c r="G94" s="85"/>
      <c r="H94" s="84"/>
      <c r="I94" s="83"/>
      <c r="J94" s="104"/>
      <c r="K94" s="102"/>
      <c r="L94" s="102"/>
      <c r="M94" s="102"/>
      <c r="N94" s="102"/>
      <c r="O94" s="102"/>
      <c r="P94" s="102"/>
    </row>
    <row r="95" spans="1:16" s="30" customFormat="1" x14ac:dyDescent="0.2">
      <c r="A95" s="30" t="s">
        <v>161</v>
      </c>
      <c r="B95" s="30" t="s">
        <v>131</v>
      </c>
      <c r="C95" s="32" t="s">
        <v>145</v>
      </c>
      <c r="D95" s="20" t="s">
        <v>134</v>
      </c>
      <c r="E95" s="24">
        <v>6</v>
      </c>
      <c r="F95" s="85"/>
      <c r="G95" s="85"/>
      <c r="H95" s="110"/>
      <c r="I95" s="83"/>
      <c r="J95" s="104"/>
      <c r="K95" s="102"/>
      <c r="L95" s="102"/>
      <c r="M95" s="102"/>
      <c r="N95" s="102"/>
      <c r="O95" s="102"/>
      <c r="P95" s="102"/>
    </row>
    <row r="96" spans="1:16" s="30" customFormat="1" x14ac:dyDescent="0.2">
      <c r="A96" s="30" t="s">
        <v>161</v>
      </c>
      <c r="B96" s="30" t="s">
        <v>131</v>
      </c>
      <c r="C96" s="32" t="s">
        <v>145</v>
      </c>
      <c r="D96" s="20" t="s">
        <v>134</v>
      </c>
      <c r="E96" s="24">
        <v>7</v>
      </c>
      <c r="F96" s="85"/>
      <c r="G96" s="85"/>
      <c r="H96" s="84"/>
      <c r="I96" s="83"/>
      <c r="J96" s="104"/>
      <c r="K96" s="102"/>
      <c r="L96" s="102"/>
      <c r="M96" s="102"/>
      <c r="N96" s="102"/>
      <c r="O96" s="102"/>
      <c r="P96" s="102"/>
    </row>
    <row r="97" spans="1:16" s="30" customFormat="1" x14ac:dyDescent="0.2">
      <c r="A97" s="30" t="s">
        <v>161</v>
      </c>
      <c r="B97" s="30" t="s">
        <v>131</v>
      </c>
      <c r="C97" s="32" t="s">
        <v>145</v>
      </c>
      <c r="D97" s="20" t="s">
        <v>134</v>
      </c>
      <c r="E97" s="24">
        <v>8</v>
      </c>
      <c r="F97" s="85"/>
      <c r="G97" s="85"/>
      <c r="H97" s="84"/>
      <c r="I97" s="83"/>
      <c r="J97" s="104"/>
      <c r="K97" s="102"/>
      <c r="L97" s="102"/>
      <c r="M97" s="102"/>
      <c r="N97" s="102"/>
      <c r="O97" s="102"/>
      <c r="P97" s="102"/>
    </row>
    <row r="98" spans="1:16" s="30" customFormat="1" x14ac:dyDescent="0.2">
      <c r="A98" s="30" t="s">
        <v>161</v>
      </c>
      <c r="B98" s="30" t="s">
        <v>131</v>
      </c>
      <c r="C98" s="32" t="s">
        <v>145</v>
      </c>
      <c r="D98" s="20" t="s">
        <v>134</v>
      </c>
      <c r="E98" s="24">
        <v>9</v>
      </c>
      <c r="F98" s="85"/>
      <c r="G98" s="85"/>
      <c r="H98" s="84"/>
      <c r="I98" s="83"/>
      <c r="J98" s="104"/>
      <c r="K98" s="102"/>
      <c r="L98" s="102"/>
      <c r="M98" s="102"/>
      <c r="N98" s="102"/>
      <c r="O98" s="102"/>
      <c r="P98" s="102"/>
    </row>
    <row r="99" spans="1:16" s="30" customFormat="1" x14ac:dyDescent="0.2">
      <c r="A99" s="30" t="s">
        <v>161</v>
      </c>
      <c r="B99" s="30" t="s">
        <v>131</v>
      </c>
      <c r="C99" s="32" t="s">
        <v>145</v>
      </c>
      <c r="D99" s="20" t="s">
        <v>134</v>
      </c>
      <c r="E99" s="24">
        <v>10</v>
      </c>
      <c r="F99" s="85"/>
      <c r="G99" s="85"/>
      <c r="H99" s="84"/>
      <c r="I99" s="83"/>
      <c r="J99" s="104"/>
      <c r="K99" s="102"/>
      <c r="L99" s="102"/>
      <c r="M99" s="102"/>
      <c r="N99" s="102"/>
      <c r="O99" s="102"/>
      <c r="P99" s="102"/>
    </row>
    <row r="100" spans="1:16" s="30" customFormat="1" x14ac:dyDescent="0.2">
      <c r="A100" s="30" t="s">
        <v>161</v>
      </c>
      <c r="B100" s="30" t="s">
        <v>131</v>
      </c>
      <c r="C100" s="32" t="s">
        <v>145</v>
      </c>
      <c r="D100" s="20" t="s">
        <v>134</v>
      </c>
      <c r="E100" s="24">
        <v>11</v>
      </c>
      <c r="F100" s="85"/>
      <c r="G100" s="85"/>
      <c r="H100" s="84"/>
      <c r="I100" s="83"/>
      <c r="J100" s="104"/>
      <c r="K100" s="102"/>
      <c r="L100" s="102"/>
      <c r="M100" s="102"/>
      <c r="N100" s="102"/>
      <c r="O100" s="102"/>
      <c r="P100" s="102"/>
    </row>
    <row r="101" spans="1:16" s="30" customFormat="1" x14ac:dyDescent="0.2">
      <c r="A101" s="30" t="s">
        <v>161</v>
      </c>
      <c r="B101" s="30" t="s">
        <v>131</v>
      </c>
      <c r="C101" s="32" t="s">
        <v>145</v>
      </c>
      <c r="D101" s="20" t="s">
        <v>134</v>
      </c>
      <c r="E101" s="24">
        <v>12</v>
      </c>
      <c r="F101" s="85"/>
      <c r="G101" s="85"/>
      <c r="H101" s="84"/>
      <c r="I101" s="83"/>
      <c r="J101" s="104"/>
      <c r="K101" s="102"/>
      <c r="L101" s="102"/>
      <c r="M101" s="102"/>
      <c r="N101" s="102"/>
      <c r="O101" s="102"/>
      <c r="P101" s="102"/>
    </row>
    <row r="102" spans="1:16" s="30" customFormat="1" x14ac:dyDescent="0.2">
      <c r="A102" s="30" t="s">
        <v>161</v>
      </c>
      <c r="B102" s="30" t="s">
        <v>131</v>
      </c>
      <c r="C102" s="32" t="s">
        <v>145</v>
      </c>
      <c r="D102" s="20" t="s">
        <v>134</v>
      </c>
      <c r="E102" s="24">
        <v>13</v>
      </c>
      <c r="F102" s="85"/>
      <c r="G102" s="85"/>
      <c r="H102" s="84"/>
      <c r="I102" s="83"/>
      <c r="J102" s="104"/>
      <c r="K102" s="102"/>
      <c r="L102" s="102"/>
      <c r="M102" s="102"/>
      <c r="N102" s="102"/>
      <c r="O102" s="102"/>
      <c r="P102" s="102"/>
    </row>
    <row r="103" spans="1:16" s="30" customFormat="1" x14ac:dyDescent="0.2">
      <c r="A103" s="30" t="s">
        <v>161</v>
      </c>
      <c r="B103" s="30" t="s">
        <v>131</v>
      </c>
      <c r="C103" s="32" t="s">
        <v>145</v>
      </c>
      <c r="D103" s="20" t="s">
        <v>134</v>
      </c>
      <c r="E103" s="24">
        <v>14</v>
      </c>
      <c r="F103" s="85"/>
      <c r="G103" s="85"/>
      <c r="H103" s="84"/>
      <c r="I103" s="83"/>
      <c r="J103" s="104"/>
      <c r="K103" s="102"/>
      <c r="L103" s="102"/>
      <c r="M103" s="102"/>
      <c r="N103" s="102"/>
      <c r="O103" s="102"/>
      <c r="P103" s="102"/>
    </row>
    <row r="104" spans="1:16" s="30" customFormat="1" x14ac:dyDescent="0.2">
      <c r="A104" s="30" t="s">
        <v>161</v>
      </c>
      <c r="B104" s="30" t="s">
        <v>131</v>
      </c>
      <c r="C104" s="32" t="s">
        <v>145</v>
      </c>
      <c r="D104" s="20" t="s">
        <v>134</v>
      </c>
      <c r="E104" s="24">
        <v>15</v>
      </c>
      <c r="F104" s="85"/>
      <c r="G104" s="85"/>
      <c r="H104" s="84"/>
      <c r="I104" s="83"/>
      <c r="J104" s="104"/>
      <c r="K104" s="102"/>
      <c r="L104" s="102"/>
      <c r="M104" s="102"/>
      <c r="N104" s="102"/>
      <c r="O104" s="102"/>
      <c r="P104" s="102"/>
    </row>
    <row r="105" spans="1:16" s="30" customFormat="1" x14ac:dyDescent="0.2">
      <c r="A105" s="30" t="s">
        <v>161</v>
      </c>
      <c r="B105" s="30" t="s">
        <v>131</v>
      </c>
      <c r="C105" s="32" t="s">
        <v>145</v>
      </c>
      <c r="D105" s="20" t="s">
        <v>134</v>
      </c>
      <c r="E105" s="24">
        <v>16</v>
      </c>
      <c r="F105" s="85"/>
      <c r="G105" s="85"/>
      <c r="H105" s="84"/>
      <c r="I105" s="83"/>
      <c r="J105" s="104"/>
      <c r="K105" s="102"/>
      <c r="L105" s="102"/>
      <c r="M105" s="102"/>
      <c r="N105" s="102"/>
      <c r="O105" s="102"/>
      <c r="P105" s="102"/>
    </row>
    <row r="106" spans="1:16" s="30" customFormat="1" x14ac:dyDescent="0.2">
      <c r="A106" s="30" t="s">
        <v>161</v>
      </c>
      <c r="B106" s="30" t="s">
        <v>131</v>
      </c>
      <c r="C106" s="32" t="s">
        <v>145</v>
      </c>
      <c r="D106" s="20" t="s">
        <v>135</v>
      </c>
      <c r="E106" s="21">
        <v>1</v>
      </c>
      <c r="F106" s="85"/>
      <c r="G106" s="85"/>
      <c r="H106" s="84"/>
      <c r="I106" s="83"/>
      <c r="J106" s="104"/>
      <c r="K106" s="102"/>
      <c r="L106" s="102"/>
      <c r="M106" s="102"/>
      <c r="N106" s="123"/>
      <c r="O106" s="123"/>
      <c r="P106" s="123"/>
    </row>
    <row r="107" spans="1:16" s="30" customFormat="1" x14ac:dyDescent="0.2">
      <c r="A107" s="30" t="s">
        <v>161</v>
      </c>
      <c r="B107" s="30" t="s">
        <v>131</v>
      </c>
      <c r="C107" s="32" t="s">
        <v>145</v>
      </c>
      <c r="D107" s="20" t="s">
        <v>135</v>
      </c>
      <c r="E107" s="24">
        <v>2</v>
      </c>
      <c r="F107" s="85"/>
      <c r="G107" s="85"/>
      <c r="H107" s="84"/>
      <c r="I107" s="83"/>
      <c r="J107" s="104"/>
      <c r="K107" s="102"/>
      <c r="L107" s="102"/>
      <c r="M107" s="102"/>
      <c r="N107" s="123"/>
      <c r="O107" s="123"/>
      <c r="P107" s="123"/>
    </row>
    <row r="108" spans="1:16" s="30" customFormat="1" x14ac:dyDescent="0.2">
      <c r="A108" s="30" t="s">
        <v>161</v>
      </c>
      <c r="B108" s="30" t="s">
        <v>131</v>
      </c>
      <c r="C108" s="32" t="s">
        <v>145</v>
      </c>
      <c r="D108" s="20" t="s">
        <v>135</v>
      </c>
      <c r="E108" s="24">
        <v>3</v>
      </c>
      <c r="F108" s="85"/>
      <c r="G108" s="85"/>
      <c r="H108" s="110"/>
      <c r="I108" s="83"/>
      <c r="J108" s="104"/>
      <c r="K108" s="102"/>
      <c r="L108" s="102"/>
      <c r="M108" s="102"/>
      <c r="N108" s="123"/>
      <c r="O108" s="123"/>
      <c r="P108" s="123"/>
    </row>
    <row r="109" spans="1:16" s="30" customFormat="1" x14ac:dyDescent="0.2">
      <c r="A109" s="30" t="s">
        <v>161</v>
      </c>
      <c r="B109" s="30" t="s">
        <v>131</v>
      </c>
      <c r="C109" s="32" t="s">
        <v>145</v>
      </c>
      <c r="D109" s="20" t="s">
        <v>135</v>
      </c>
      <c r="E109" s="24">
        <v>4</v>
      </c>
      <c r="F109" s="85"/>
      <c r="G109" s="85"/>
      <c r="H109" s="84"/>
      <c r="I109" s="83"/>
      <c r="J109" s="104"/>
      <c r="K109" s="102"/>
      <c r="L109" s="102"/>
      <c r="M109" s="102"/>
      <c r="N109" s="123"/>
      <c r="O109" s="123"/>
      <c r="P109" s="123"/>
    </row>
    <row r="110" spans="1:16" s="30" customFormat="1" x14ac:dyDescent="0.2">
      <c r="A110" s="30" t="s">
        <v>161</v>
      </c>
      <c r="B110" s="30" t="s">
        <v>131</v>
      </c>
      <c r="C110" s="32" t="s">
        <v>145</v>
      </c>
      <c r="D110" s="20" t="s">
        <v>135</v>
      </c>
      <c r="E110" s="24">
        <v>5</v>
      </c>
      <c r="F110" s="85"/>
      <c r="G110" s="85"/>
      <c r="H110" s="84"/>
      <c r="I110" s="83"/>
      <c r="J110" s="104"/>
      <c r="K110" s="102"/>
      <c r="L110" s="102"/>
      <c r="M110" s="102"/>
      <c r="N110" s="123"/>
      <c r="O110" s="123"/>
      <c r="P110" s="123"/>
    </row>
    <row r="111" spans="1:16" s="30" customFormat="1" x14ac:dyDescent="0.2">
      <c r="A111" s="30" t="s">
        <v>161</v>
      </c>
      <c r="B111" s="30" t="s">
        <v>131</v>
      </c>
      <c r="C111" s="32" t="s">
        <v>145</v>
      </c>
      <c r="D111" s="20" t="s">
        <v>135</v>
      </c>
      <c r="E111" s="24">
        <v>6</v>
      </c>
      <c r="F111" s="85"/>
      <c r="G111" s="85"/>
      <c r="H111" s="84"/>
      <c r="I111" s="83"/>
      <c r="J111" s="104"/>
      <c r="K111" s="102"/>
      <c r="L111" s="102"/>
      <c r="M111" s="102"/>
      <c r="N111" s="123"/>
      <c r="O111" s="123"/>
      <c r="P111" s="123"/>
    </row>
    <row r="112" spans="1:16" s="30" customFormat="1" x14ac:dyDescent="0.2">
      <c r="A112" s="30" t="s">
        <v>161</v>
      </c>
      <c r="B112" s="30" t="s">
        <v>131</v>
      </c>
      <c r="C112" s="32" t="s">
        <v>145</v>
      </c>
      <c r="D112" s="20" t="s">
        <v>135</v>
      </c>
      <c r="E112" s="24">
        <v>7</v>
      </c>
      <c r="F112" s="85"/>
      <c r="G112" s="85"/>
      <c r="H112" s="84"/>
      <c r="I112" s="83"/>
      <c r="J112" s="104"/>
      <c r="K112" s="102"/>
      <c r="L112" s="102"/>
      <c r="M112" s="102"/>
      <c r="N112" s="123"/>
      <c r="O112" s="123"/>
      <c r="P112" s="123"/>
    </row>
    <row r="113" spans="1:16" s="30" customFormat="1" x14ac:dyDescent="0.2">
      <c r="A113" s="30" t="s">
        <v>161</v>
      </c>
      <c r="B113" s="30" t="s">
        <v>131</v>
      </c>
      <c r="C113" s="32" t="s">
        <v>145</v>
      </c>
      <c r="D113" s="20" t="s">
        <v>146</v>
      </c>
      <c r="E113" s="21">
        <v>1</v>
      </c>
      <c r="F113" s="85"/>
      <c r="G113" s="85"/>
      <c r="H113" s="84"/>
      <c r="I113" s="83"/>
      <c r="J113" s="104"/>
      <c r="K113" s="102"/>
      <c r="L113" s="102"/>
      <c r="M113" s="102"/>
      <c r="N113" s="123"/>
      <c r="O113" s="123"/>
      <c r="P113" s="123"/>
    </row>
    <row r="114" spans="1:16" s="30" customFormat="1" x14ac:dyDescent="0.2">
      <c r="A114" s="30" t="s">
        <v>161</v>
      </c>
      <c r="B114" s="30" t="s">
        <v>131</v>
      </c>
      <c r="C114" s="32" t="s">
        <v>145</v>
      </c>
      <c r="D114" s="20" t="s">
        <v>146</v>
      </c>
      <c r="E114" s="24">
        <v>2</v>
      </c>
      <c r="F114" s="85"/>
      <c r="G114" s="85"/>
      <c r="H114" s="84"/>
      <c r="I114" s="83"/>
      <c r="J114" s="104"/>
      <c r="K114" s="102"/>
      <c r="L114" s="102"/>
      <c r="M114" s="102"/>
      <c r="N114" s="123"/>
      <c r="O114" s="123"/>
      <c r="P114" s="123"/>
    </row>
    <row r="115" spans="1:16" s="30" customFormat="1" x14ac:dyDescent="0.2">
      <c r="A115" s="30" t="s">
        <v>161</v>
      </c>
      <c r="B115" s="30" t="s">
        <v>131</v>
      </c>
      <c r="C115" s="32" t="s">
        <v>145</v>
      </c>
      <c r="D115" s="20" t="s">
        <v>146</v>
      </c>
      <c r="E115" s="24">
        <v>3</v>
      </c>
      <c r="F115" s="85"/>
      <c r="G115" s="85"/>
      <c r="H115" s="84"/>
      <c r="I115" s="83"/>
      <c r="J115" s="104"/>
      <c r="K115" s="102"/>
      <c r="L115" s="102"/>
      <c r="M115" s="102"/>
      <c r="N115" s="123"/>
      <c r="O115" s="123"/>
      <c r="P115" s="123"/>
    </row>
    <row r="116" spans="1:16" s="30" customFormat="1" x14ac:dyDescent="0.2">
      <c r="A116" s="30" t="s">
        <v>161</v>
      </c>
      <c r="B116" s="30" t="s">
        <v>131</v>
      </c>
      <c r="C116" s="32" t="s">
        <v>145</v>
      </c>
      <c r="D116" s="20" t="s">
        <v>146</v>
      </c>
      <c r="E116" s="24">
        <v>4</v>
      </c>
      <c r="F116" s="85"/>
      <c r="G116" s="85"/>
      <c r="H116" s="84"/>
      <c r="I116" s="83"/>
      <c r="J116" s="104"/>
      <c r="K116" s="102"/>
      <c r="L116" s="102"/>
      <c r="M116" s="102"/>
      <c r="N116" s="123"/>
      <c r="O116" s="123"/>
      <c r="P116" s="123"/>
    </row>
    <row r="117" spans="1:16" s="30" customFormat="1" x14ac:dyDescent="0.2">
      <c r="A117" s="30" t="s">
        <v>161</v>
      </c>
      <c r="B117" s="30" t="s">
        <v>131</v>
      </c>
      <c r="C117" s="32" t="s">
        <v>145</v>
      </c>
      <c r="D117" s="20" t="s">
        <v>146</v>
      </c>
      <c r="E117" s="24">
        <v>5</v>
      </c>
      <c r="F117" s="85"/>
      <c r="G117" s="85"/>
      <c r="H117" s="84"/>
      <c r="I117" s="83"/>
      <c r="J117" s="104"/>
      <c r="K117" s="102"/>
      <c r="L117" s="102"/>
      <c r="M117" s="102"/>
      <c r="N117" s="123"/>
      <c r="O117" s="123"/>
      <c r="P117" s="123"/>
    </row>
    <row r="118" spans="1:16" s="30" customFormat="1" x14ac:dyDescent="0.2">
      <c r="A118" s="30" t="s">
        <v>161</v>
      </c>
      <c r="B118" s="30" t="s">
        <v>131</v>
      </c>
      <c r="C118" s="32" t="s">
        <v>145</v>
      </c>
      <c r="D118" s="20" t="s">
        <v>165</v>
      </c>
      <c r="E118" s="21">
        <v>1</v>
      </c>
      <c r="F118" s="119"/>
      <c r="G118" s="119"/>
      <c r="H118" s="110"/>
      <c r="I118" s="114"/>
      <c r="J118" s="107"/>
      <c r="K118" s="102"/>
      <c r="L118" s="102"/>
      <c r="M118" s="102"/>
      <c r="N118" s="123"/>
      <c r="O118" s="123"/>
      <c r="P118" s="123"/>
    </row>
    <row r="119" spans="1:16" s="30" customFormat="1" x14ac:dyDescent="0.2">
      <c r="A119" s="30" t="s">
        <v>161</v>
      </c>
      <c r="B119" s="30" t="s">
        <v>131</v>
      </c>
      <c r="C119" s="32" t="s">
        <v>145</v>
      </c>
      <c r="D119" s="20" t="s">
        <v>165</v>
      </c>
      <c r="E119" s="24">
        <v>2</v>
      </c>
      <c r="F119" s="119"/>
      <c r="G119" s="119"/>
      <c r="H119" s="110"/>
      <c r="I119" s="114"/>
      <c r="J119" s="107"/>
      <c r="K119" s="102"/>
      <c r="L119" s="102"/>
      <c r="M119" s="102"/>
      <c r="N119" s="123"/>
      <c r="O119" s="123"/>
      <c r="P119" s="123"/>
    </row>
    <row r="120" spans="1:16" s="30" customFormat="1" x14ac:dyDescent="0.2">
      <c r="A120" s="30" t="s">
        <v>161</v>
      </c>
      <c r="B120" s="30" t="s">
        <v>131</v>
      </c>
      <c r="C120" s="32" t="s">
        <v>145</v>
      </c>
      <c r="D120" s="20" t="s">
        <v>166</v>
      </c>
      <c r="E120" s="21">
        <v>1</v>
      </c>
      <c r="F120" s="85"/>
      <c r="G120" s="85"/>
      <c r="H120" s="84"/>
      <c r="I120" s="83"/>
      <c r="J120" s="104"/>
      <c r="K120" s="102"/>
      <c r="L120" s="102"/>
      <c r="M120" s="102"/>
      <c r="N120" s="102"/>
      <c r="O120" s="102"/>
      <c r="P120" s="102"/>
    </row>
    <row r="121" spans="1:16" s="30" customFormat="1" x14ac:dyDescent="0.2">
      <c r="A121" s="30" t="s">
        <v>161</v>
      </c>
      <c r="B121" s="30" t="s">
        <v>131</v>
      </c>
      <c r="C121" s="32" t="s">
        <v>145</v>
      </c>
      <c r="D121" s="20" t="s">
        <v>166</v>
      </c>
      <c r="E121" s="24">
        <v>2</v>
      </c>
      <c r="F121" s="85"/>
      <c r="G121" s="85"/>
      <c r="H121" s="84"/>
      <c r="I121" s="83"/>
      <c r="J121" s="104"/>
      <c r="K121" s="102"/>
      <c r="L121" s="102"/>
      <c r="M121" s="102"/>
      <c r="N121" s="102"/>
      <c r="O121" s="102"/>
      <c r="P121" s="102"/>
    </row>
    <row r="122" spans="1:16" s="30" customFormat="1" x14ac:dyDescent="0.2">
      <c r="A122" s="30" t="s">
        <v>161</v>
      </c>
      <c r="B122" s="30" t="s">
        <v>131</v>
      </c>
      <c r="C122" s="32" t="s">
        <v>145</v>
      </c>
      <c r="D122" s="20" t="s">
        <v>166</v>
      </c>
      <c r="E122" s="24">
        <v>3</v>
      </c>
      <c r="F122" s="120"/>
      <c r="G122" s="120"/>
      <c r="H122" s="112"/>
      <c r="I122" s="113"/>
      <c r="J122" s="106"/>
      <c r="K122" s="102"/>
      <c r="L122" s="102"/>
      <c r="M122" s="102"/>
      <c r="N122" s="102"/>
      <c r="O122" s="102"/>
      <c r="P122" s="102"/>
    </row>
    <row r="123" spans="1:16" s="30" customFormat="1" x14ac:dyDescent="0.2">
      <c r="A123" s="30" t="s">
        <v>161</v>
      </c>
      <c r="B123" s="30" t="s">
        <v>131</v>
      </c>
      <c r="C123" s="32" t="s">
        <v>145</v>
      </c>
      <c r="D123" s="20" t="s">
        <v>166</v>
      </c>
      <c r="E123" s="24">
        <v>4</v>
      </c>
      <c r="F123" s="85"/>
      <c r="G123" s="85"/>
      <c r="H123" s="84"/>
      <c r="I123" s="83"/>
      <c r="J123" s="104"/>
      <c r="K123" s="102"/>
      <c r="L123" s="102"/>
      <c r="M123" s="102"/>
      <c r="N123" s="102"/>
      <c r="O123" s="102"/>
      <c r="P123" s="102"/>
    </row>
    <row r="124" spans="1:16" s="30" customFormat="1" x14ac:dyDescent="0.2">
      <c r="A124" s="30" t="s">
        <v>161</v>
      </c>
      <c r="B124" s="30" t="s">
        <v>131</v>
      </c>
      <c r="C124" s="32" t="s">
        <v>145</v>
      </c>
      <c r="D124" s="20" t="s">
        <v>166</v>
      </c>
      <c r="E124" s="24">
        <v>5</v>
      </c>
      <c r="F124" s="85"/>
      <c r="G124" s="85"/>
      <c r="H124" s="84"/>
      <c r="I124" s="83"/>
      <c r="J124" s="104"/>
      <c r="K124" s="102"/>
      <c r="L124" s="102"/>
      <c r="M124" s="102"/>
      <c r="N124" s="102"/>
      <c r="O124" s="102"/>
      <c r="P124" s="102"/>
    </row>
    <row r="125" spans="1:16" s="30" customFormat="1" x14ac:dyDescent="0.2">
      <c r="A125" s="30" t="s">
        <v>161</v>
      </c>
      <c r="B125" s="30" t="s">
        <v>131</v>
      </c>
      <c r="C125" s="32" t="s">
        <v>145</v>
      </c>
      <c r="D125" s="20" t="s">
        <v>166</v>
      </c>
      <c r="E125" s="24">
        <v>6</v>
      </c>
      <c r="F125" s="85"/>
      <c r="G125" s="85"/>
      <c r="H125" s="84"/>
      <c r="I125" s="83"/>
      <c r="J125" s="104"/>
      <c r="K125" s="102"/>
      <c r="L125" s="102"/>
      <c r="M125" s="102"/>
      <c r="N125" s="102"/>
      <c r="O125" s="102"/>
      <c r="P125" s="102"/>
    </row>
    <row r="126" spans="1:16" s="30" customFormat="1" x14ac:dyDescent="0.2">
      <c r="A126" s="30" t="s">
        <v>161</v>
      </c>
      <c r="B126" s="30" t="s">
        <v>131</v>
      </c>
      <c r="C126" s="32" t="s">
        <v>145</v>
      </c>
      <c r="D126" s="20" t="s">
        <v>163</v>
      </c>
      <c r="E126" s="21">
        <v>1</v>
      </c>
      <c r="F126" s="85"/>
      <c r="G126" s="85"/>
      <c r="H126" s="84"/>
      <c r="I126" s="83"/>
      <c r="J126" s="104"/>
      <c r="K126" s="109"/>
      <c r="L126" s="109"/>
      <c r="M126" s="109"/>
      <c r="N126" s="123"/>
      <c r="O126" s="123"/>
      <c r="P126" s="123"/>
    </row>
    <row r="127" spans="1:16" s="30" customFormat="1" x14ac:dyDescent="0.2">
      <c r="A127" s="30" t="s">
        <v>161</v>
      </c>
      <c r="B127" s="30" t="s">
        <v>131</v>
      </c>
      <c r="C127" s="32" t="s">
        <v>145</v>
      </c>
      <c r="D127" s="20" t="s">
        <v>163</v>
      </c>
      <c r="E127" s="24">
        <v>2</v>
      </c>
      <c r="F127" s="85"/>
      <c r="G127" s="85"/>
      <c r="H127" s="84"/>
      <c r="I127" s="83"/>
      <c r="J127" s="104"/>
      <c r="K127" s="109"/>
      <c r="L127" s="109"/>
      <c r="M127" s="109"/>
      <c r="N127" s="123"/>
      <c r="O127" s="123"/>
      <c r="P127" s="123"/>
    </row>
    <row r="128" spans="1:16" s="30" customFormat="1" x14ac:dyDescent="0.2">
      <c r="A128" s="30" t="s">
        <v>161</v>
      </c>
      <c r="B128" s="30" t="s">
        <v>131</v>
      </c>
      <c r="C128" s="32" t="s">
        <v>145</v>
      </c>
      <c r="D128" s="20" t="s">
        <v>163</v>
      </c>
      <c r="E128" s="24">
        <v>3</v>
      </c>
      <c r="F128" s="85"/>
      <c r="G128" s="85"/>
      <c r="H128" s="84"/>
      <c r="I128" s="83"/>
      <c r="J128" s="104"/>
      <c r="K128" s="109"/>
      <c r="L128" s="109"/>
      <c r="M128" s="109"/>
      <c r="N128" s="123"/>
      <c r="O128" s="123"/>
      <c r="P128" s="123"/>
    </row>
    <row r="129" spans="1:16" s="30" customFormat="1" x14ac:dyDescent="0.2">
      <c r="A129" s="30" t="s">
        <v>161</v>
      </c>
      <c r="B129" s="30" t="s">
        <v>131</v>
      </c>
      <c r="C129" s="32" t="s">
        <v>145</v>
      </c>
      <c r="D129" s="20" t="s">
        <v>163</v>
      </c>
      <c r="E129" s="24">
        <v>4</v>
      </c>
      <c r="F129" s="85"/>
      <c r="G129" s="85"/>
      <c r="H129" s="110"/>
      <c r="I129" s="83"/>
      <c r="J129" s="104"/>
      <c r="K129" s="109"/>
      <c r="L129" s="109"/>
      <c r="M129" s="109"/>
      <c r="N129" s="123"/>
      <c r="O129" s="123"/>
      <c r="P129" s="123"/>
    </row>
    <row r="130" spans="1:16" s="30" customFormat="1" x14ac:dyDescent="0.2">
      <c r="A130" s="30" t="s">
        <v>161</v>
      </c>
      <c r="B130" s="30" t="s">
        <v>131</v>
      </c>
      <c r="C130" s="32" t="s">
        <v>145</v>
      </c>
      <c r="D130" s="20" t="s">
        <v>163</v>
      </c>
      <c r="E130" s="24">
        <v>5</v>
      </c>
      <c r="F130" s="85"/>
      <c r="G130" s="85"/>
      <c r="H130" s="84"/>
      <c r="I130" s="83"/>
      <c r="J130" s="104"/>
      <c r="K130" s="102"/>
      <c r="L130" s="102"/>
      <c r="M130" s="102"/>
      <c r="N130" s="123"/>
      <c r="O130" s="123"/>
      <c r="P130" s="123"/>
    </row>
    <row r="131" spans="1:16" s="30" customFormat="1" x14ac:dyDescent="0.2">
      <c r="A131" s="30" t="s">
        <v>161</v>
      </c>
      <c r="B131" s="30" t="s">
        <v>131</v>
      </c>
      <c r="C131" s="32" t="s">
        <v>145</v>
      </c>
      <c r="D131" s="20" t="s">
        <v>294</v>
      </c>
      <c r="E131" s="21">
        <v>1</v>
      </c>
      <c r="F131" s="119"/>
      <c r="G131" s="119"/>
      <c r="H131" s="84"/>
      <c r="I131" s="114"/>
      <c r="J131" s="107"/>
      <c r="K131" s="102"/>
      <c r="L131" s="102"/>
      <c r="M131" s="102"/>
      <c r="N131" s="123"/>
      <c r="O131" s="123"/>
      <c r="P131" s="123"/>
    </row>
    <row r="132" spans="1:16" s="30" customFormat="1" x14ac:dyDescent="0.2">
      <c r="A132" s="30" t="s">
        <v>161</v>
      </c>
      <c r="B132" s="30" t="s">
        <v>131</v>
      </c>
      <c r="C132" s="32" t="s">
        <v>145</v>
      </c>
      <c r="D132" s="20" t="s">
        <v>294</v>
      </c>
      <c r="E132" s="24">
        <v>2</v>
      </c>
      <c r="F132" s="85"/>
      <c r="G132" s="85"/>
      <c r="H132" s="84"/>
      <c r="I132" s="83"/>
      <c r="J132" s="104"/>
      <c r="K132" s="102"/>
      <c r="L132" s="102"/>
      <c r="M132" s="102"/>
      <c r="N132" s="123"/>
      <c r="O132" s="123"/>
      <c r="P132" s="123"/>
    </row>
    <row r="133" spans="1:16" s="30" customFormat="1" x14ac:dyDescent="0.2">
      <c r="A133" s="30" t="s">
        <v>161</v>
      </c>
      <c r="B133" s="30" t="s">
        <v>131</v>
      </c>
      <c r="C133" s="32" t="s">
        <v>145</v>
      </c>
      <c r="D133" s="20" t="s">
        <v>147</v>
      </c>
      <c r="E133" s="21">
        <v>1</v>
      </c>
      <c r="F133" s="121"/>
      <c r="G133" s="121"/>
      <c r="H133" s="111"/>
      <c r="I133" s="115"/>
      <c r="J133" s="108"/>
      <c r="K133" s="102"/>
      <c r="L133" s="102"/>
      <c r="M133" s="102"/>
      <c r="N133" s="123"/>
      <c r="O133" s="123"/>
      <c r="P133" s="123"/>
    </row>
    <row r="134" spans="1:16" s="30" customFormat="1" x14ac:dyDescent="0.2">
      <c r="A134" s="30" t="s">
        <v>161</v>
      </c>
      <c r="B134" s="30" t="s">
        <v>131</v>
      </c>
      <c r="C134" s="32" t="s">
        <v>145</v>
      </c>
      <c r="D134" s="20" t="s">
        <v>168</v>
      </c>
      <c r="E134" s="21">
        <v>1</v>
      </c>
      <c r="F134" s="119"/>
      <c r="G134" s="119"/>
      <c r="H134" s="84"/>
      <c r="I134" s="114"/>
      <c r="J134" s="107"/>
      <c r="K134" s="102"/>
      <c r="L134" s="102"/>
      <c r="M134" s="102"/>
      <c r="N134" s="123"/>
      <c r="O134" s="123"/>
      <c r="P134" s="123"/>
    </row>
    <row r="135" spans="1:16" s="30" customFormat="1" x14ac:dyDescent="0.2">
      <c r="A135" s="30" t="s">
        <v>161</v>
      </c>
      <c r="B135" s="30" t="s">
        <v>131</v>
      </c>
      <c r="C135" s="32" t="s">
        <v>145</v>
      </c>
      <c r="D135" s="20" t="s">
        <v>168</v>
      </c>
      <c r="E135" s="24">
        <v>2</v>
      </c>
      <c r="F135" s="119"/>
      <c r="G135" s="119"/>
      <c r="H135" s="110"/>
      <c r="I135" s="114"/>
      <c r="J135" s="107"/>
      <c r="K135" s="102"/>
      <c r="L135" s="109"/>
      <c r="M135" s="109"/>
      <c r="N135" s="123"/>
      <c r="O135" s="123"/>
      <c r="P135" s="123"/>
    </row>
    <row r="136" spans="1:16" s="30" customFormat="1" x14ac:dyDescent="0.2">
      <c r="A136" s="30" t="s">
        <v>161</v>
      </c>
      <c r="B136" s="30" t="s">
        <v>131</v>
      </c>
      <c r="C136" s="32" t="s">
        <v>145</v>
      </c>
      <c r="D136" s="20" t="s">
        <v>168</v>
      </c>
      <c r="E136" s="24">
        <v>3</v>
      </c>
      <c r="F136" s="119"/>
      <c r="G136" s="119"/>
      <c r="H136" s="84"/>
      <c r="I136" s="114"/>
      <c r="J136" s="107"/>
      <c r="K136" s="102"/>
      <c r="L136" s="102"/>
      <c r="M136" s="102"/>
      <c r="N136" s="123"/>
      <c r="O136" s="123"/>
      <c r="P136" s="123"/>
    </row>
    <row r="137" spans="1:16" s="30" customFormat="1" x14ac:dyDescent="0.2">
      <c r="A137" s="30" t="s">
        <v>161</v>
      </c>
      <c r="B137" s="30" t="s">
        <v>131</v>
      </c>
      <c r="C137" s="32" t="s">
        <v>145</v>
      </c>
      <c r="D137" s="20" t="s">
        <v>142</v>
      </c>
      <c r="E137" s="21">
        <v>1</v>
      </c>
      <c r="F137" s="119"/>
      <c r="G137" s="119"/>
      <c r="H137" s="110"/>
      <c r="I137" s="114"/>
      <c r="J137" s="107"/>
      <c r="K137" s="102"/>
      <c r="L137" s="102"/>
      <c r="M137" s="102"/>
      <c r="N137" s="123"/>
      <c r="O137" s="123"/>
      <c r="P137" s="123"/>
    </row>
    <row r="138" spans="1:16" s="30" customFormat="1" x14ac:dyDescent="0.2">
      <c r="A138" s="30" t="s">
        <v>161</v>
      </c>
      <c r="B138" s="30" t="s">
        <v>131</v>
      </c>
      <c r="C138" s="32" t="s">
        <v>145</v>
      </c>
      <c r="D138" s="20" t="s">
        <v>164</v>
      </c>
      <c r="E138" s="21">
        <v>1</v>
      </c>
      <c r="F138" s="85"/>
      <c r="G138" s="85"/>
      <c r="H138" s="110"/>
      <c r="I138" s="83"/>
      <c r="J138" s="104"/>
      <c r="K138" s="102"/>
      <c r="L138" s="102"/>
      <c r="M138" s="102"/>
      <c r="N138" s="123"/>
      <c r="O138" s="123"/>
      <c r="P138" s="123"/>
    </row>
    <row r="139" spans="1:16" s="30" customFormat="1" x14ac:dyDescent="0.2">
      <c r="A139" s="30" t="s">
        <v>161</v>
      </c>
      <c r="B139" s="30" t="s">
        <v>131</v>
      </c>
      <c r="C139" s="32" t="s">
        <v>145</v>
      </c>
      <c r="D139" s="20" t="s">
        <v>164</v>
      </c>
      <c r="E139" s="24">
        <v>2</v>
      </c>
      <c r="F139" s="85"/>
      <c r="G139" s="85"/>
      <c r="H139" s="84"/>
      <c r="I139" s="83"/>
      <c r="J139" s="104"/>
      <c r="K139" s="102"/>
      <c r="L139" s="102"/>
      <c r="M139" s="102"/>
      <c r="N139" s="123"/>
      <c r="O139" s="123"/>
      <c r="P139" s="123"/>
    </row>
    <row r="140" spans="1:16" s="30" customFormat="1" x14ac:dyDescent="0.2">
      <c r="A140" s="30" t="s">
        <v>161</v>
      </c>
      <c r="B140" s="30" t="s">
        <v>131</v>
      </c>
      <c r="C140" s="32" t="s">
        <v>145</v>
      </c>
      <c r="D140" s="20" t="s">
        <v>164</v>
      </c>
      <c r="E140" s="24">
        <v>3</v>
      </c>
      <c r="F140" s="85"/>
      <c r="G140" s="85"/>
      <c r="H140" s="84"/>
      <c r="I140" s="83"/>
      <c r="J140" s="104"/>
      <c r="K140" s="102"/>
      <c r="L140" s="102"/>
      <c r="M140" s="102"/>
      <c r="N140" s="123"/>
      <c r="O140" s="123"/>
      <c r="P140" s="123"/>
    </row>
    <row r="141" spans="1:16" s="30" customFormat="1" x14ac:dyDescent="0.2">
      <c r="A141" s="30" t="s">
        <v>161</v>
      </c>
      <c r="B141" s="30" t="s">
        <v>131</v>
      </c>
      <c r="C141" s="32" t="s">
        <v>145</v>
      </c>
      <c r="D141" s="20" t="s">
        <v>164</v>
      </c>
      <c r="E141" s="24">
        <v>4</v>
      </c>
      <c r="F141" s="85"/>
      <c r="G141" s="85"/>
      <c r="H141" s="84"/>
      <c r="I141" s="83"/>
      <c r="J141" s="104"/>
      <c r="K141" s="102"/>
      <c r="L141" s="102"/>
      <c r="M141" s="102"/>
      <c r="N141" s="123"/>
      <c r="O141" s="123"/>
      <c r="P141" s="123"/>
    </row>
    <row r="142" spans="1:16" s="30" customFormat="1" x14ac:dyDescent="0.2">
      <c r="A142" s="30" t="s">
        <v>161</v>
      </c>
      <c r="B142" s="30" t="s">
        <v>131</v>
      </c>
      <c r="C142" s="32" t="s">
        <v>145</v>
      </c>
      <c r="D142" s="20" t="s">
        <v>167</v>
      </c>
      <c r="E142" s="21">
        <v>1</v>
      </c>
      <c r="F142" s="85"/>
      <c r="G142" s="85"/>
      <c r="H142" s="84"/>
      <c r="I142" s="83"/>
      <c r="J142" s="104"/>
      <c r="K142" s="102"/>
      <c r="L142" s="102"/>
      <c r="M142" s="102"/>
      <c r="N142" s="123"/>
      <c r="O142" s="123"/>
      <c r="P142" s="123"/>
    </row>
    <row r="143" spans="1:16" s="30" customFormat="1" x14ac:dyDescent="0.2">
      <c r="A143" s="30" t="s">
        <v>161</v>
      </c>
      <c r="B143" s="30" t="s">
        <v>131</v>
      </c>
      <c r="C143" s="32" t="s">
        <v>145</v>
      </c>
      <c r="D143" s="20" t="s">
        <v>167</v>
      </c>
      <c r="E143" s="24">
        <v>3</v>
      </c>
      <c r="F143" s="85"/>
      <c r="G143" s="85"/>
      <c r="H143" s="110"/>
      <c r="I143" s="83"/>
      <c r="J143" s="104"/>
      <c r="K143" s="102"/>
      <c r="L143" s="102"/>
      <c r="M143" s="102"/>
      <c r="N143" s="123"/>
      <c r="O143" s="123"/>
      <c r="P143" s="123"/>
    </row>
    <row r="144" spans="1:16" s="30" customFormat="1" x14ac:dyDescent="0.2">
      <c r="A144" s="30" t="s">
        <v>161</v>
      </c>
      <c r="B144" s="30" t="s">
        <v>131</v>
      </c>
      <c r="C144" s="32" t="s">
        <v>145</v>
      </c>
      <c r="D144" s="20" t="s">
        <v>167</v>
      </c>
      <c r="E144" s="24">
        <v>4</v>
      </c>
      <c r="F144" s="85"/>
      <c r="G144" s="85"/>
      <c r="H144" s="84"/>
      <c r="I144" s="83"/>
      <c r="J144" s="104"/>
      <c r="K144" s="102"/>
      <c r="L144" s="102"/>
      <c r="M144" s="102"/>
      <c r="N144" s="123"/>
      <c r="O144" s="123"/>
      <c r="P144" s="123"/>
    </row>
    <row r="145" spans="1:16" s="30" customFormat="1" x14ac:dyDescent="0.2">
      <c r="A145" s="30" t="s">
        <v>161</v>
      </c>
      <c r="B145" s="30" t="s">
        <v>131</v>
      </c>
      <c r="C145" s="32" t="s">
        <v>145</v>
      </c>
      <c r="D145" s="20" t="s">
        <v>167</v>
      </c>
      <c r="E145" s="24">
        <v>5</v>
      </c>
      <c r="F145" s="85"/>
      <c r="G145" s="85"/>
      <c r="H145" s="84"/>
      <c r="I145" s="83"/>
      <c r="J145" s="104"/>
      <c r="K145" s="102"/>
      <c r="L145" s="102"/>
      <c r="M145" s="102"/>
      <c r="N145" s="123"/>
      <c r="O145" s="123"/>
      <c r="P145" s="123"/>
    </row>
    <row r="146" spans="1:16" s="30" customFormat="1" x14ac:dyDescent="0.2">
      <c r="A146" s="30" t="s">
        <v>161</v>
      </c>
      <c r="B146" s="30" t="s">
        <v>131</v>
      </c>
      <c r="C146" s="32" t="s">
        <v>145</v>
      </c>
      <c r="D146" s="20" t="s">
        <v>167</v>
      </c>
      <c r="E146" s="24">
        <v>7</v>
      </c>
      <c r="F146" s="85"/>
      <c r="G146" s="85"/>
      <c r="H146" s="84"/>
      <c r="I146" s="83"/>
      <c r="J146" s="104"/>
      <c r="K146" s="102"/>
      <c r="L146" s="102"/>
      <c r="M146" s="102"/>
      <c r="N146" s="123"/>
      <c r="O146" s="123"/>
      <c r="P146" s="123"/>
    </row>
    <row r="147" spans="1:16" s="30" customFormat="1" x14ac:dyDescent="0.2">
      <c r="A147" s="30" t="s">
        <v>161</v>
      </c>
      <c r="B147" s="30" t="s">
        <v>131</v>
      </c>
      <c r="C147" s="32" t="s">
        <v>145</v>
      </c>
      <c r="D147" s="20" t="s">
        <v>167</v>
      </c>
      <c r="E147" s="24">
        <v>8</v>
      </c>
      <c r="F147" s="85"/>
      <c r="G147" s="85"/>
      <c r="H147" s="110"/>
      <c r="I147" s="83"/>
      <c r="J147" s="104"/>
      <c r="K147" s="102"/>
      <c r="L147" s="102"/>
      <c r="M147" s="102"/>
      <c r="N147" s="123"/>
      <c r="O147" s="123"/>
      <c r="P147" s="123"/>
    </row>
    <row r="148" spans="1:16" s="30" customFormat="1" x14ac:dyDescent="0.2">
      <c r="A148" s="30" t="s">
        <v>161</v>
      </c>
      <c r="B148" s="30" t="s">
        <v>131</v>
      </c>
      <c r="C148" s="32" t="s">
        <v>145</v>
      </c>
      <c r="D148" s="20" t="s">
        <v>167</v>
      </c>
      <c r="E148" s="24">
        <v>9</v>
      </c>
      <c r="F148" s="85"/>
      <c r="G148" s="85"/>
      <c r="H148" s="84"/>
      <c r="I148" s="83"/>
      <c r="J148" s="104"/>
      <c r="K148" s="102"/>
      <c r="L148" s="102"/>
      <c r="M148" s="102"/>
      <c r="N148" s="123"/>
      <c r="O148" s="123"/>
      <c r="P148" s="123"/>
    </row>
    <row r="149" spans="1:16" s="30" customFormat="1" x14ac:dyDescent="0.2">
      <c r="A149" s="30" t="s">
        <v>161</v>
      </c>
      <c r="B149" s="30" t="s">
        <v>131</v>
      </c>
      <c r="C149" s="32" t="s">
        <v>145</v>
      </c>
      <c r="D149" s="20" t="s">
        <v>167</v>
      </c>
      <c r="E149" s="24">
        <v>10</v>
      </c>
      <c r="F149" s="85"/>
      <c r="G149" s="85"/>
      <c r="H149" s="84"/>
      <c r="I149" s="83"/>
      <c r="J149" s="104"/>
      <c r="K149" s="102"/>
      <c r="L149" s="102"/>
      <c r="M149" s="102"/>
      <c r="N149" s="123"/>
      <c r="O149" s="123"/>
      <c r="P149" s="123"/>
    </row>
    <row r="150" spans="1:16" s="30" customFormat="1" x14ac:dyDescent="0.2">
      <c r="A150" s="30" t="s">
        <v>161</v>
      </c>
      <c r="B150" s="30" t="s">
        <v>131</v>
      </c>
      <c r="C150" s="32" t="s">
        <v>145</v>
      </c>
      <c r="D150" s="20" t="s">
        <v>167</v>
      </c>
      <c r="E150" s="24">
        <v>11</v>
      </c>
      <c r="F150" s="85"/>
      <c r="G150" s="85"/>
      <c r="H150" s="84"/>
      <c r="I150" s="83"/>
      <c r="J150" s="104"/>
      <c r="K150" s="102"/>
      <c r="L150" s="102"/>
      <c r="M150" s="102"/>
      <c r="N150" s="123"/>
      <c r="O150" s="123"/>
      <c r="P150" s="123"/>
    </row>
    <row r="151" spans="1:16" s="30" customFormat="1" x14ac:dyDescent="0.2">
      <c r="A151" s="30" t="s">
        <v>161</v>
      </c>
      <c r="B151" s="30" t="s">
        <v>131</v>
      </c>
      <c r="C151" s="32" t="s">
        <v>145</v>
      </c>
      <c r="D151" s="20" t="s">
        <v>167</v>
      </c>
      <c r="E151" s="24">
        <v>12</v>
      </c>
      <c r="F151" s="85"/>
      <c r="G151" s="85"/>
      <c r="H151" s="84"/>
      <c r="I151" s="83"/>
      <c r="J151" s="104"/>
      <c r="K151" s="102"/>
      <c r="L151" s="102"/>
      <c r="M151" s="102"/>
      <c r="N151" s="123"/>
      <c r="O151" s="123"/>
      <c r="P151" s="123"/>
    </row>
    <row r="152" spans="1:16" s="30" customFormat="1" x14ac:dyDescent="0.2">
      <c r="A152" s="30" t="s">
        <v>161</v>
      </c>
      <c r="B152" s="30" t="s">
        <v>131</v>
      </c>
      <c r="C152" s="32" t="s">
        <v>145</v>
      </c>
      <c r="D152" s="20" t="s">
        <v>167</v>
      </c>
      <c r="E152" s="24">
        <v>13</v>
      </c>
      <c r="F152" s="85"/>
      <c r="G152" s="85"/>
      <c r="H152" s="110"/>
      <c r="I152" s="83"/>
      <c r="J152" s="104"/>
      <c r="K152" s="102"/>
      <c r="L152" s="102"/>
      <c r="M152" s="102"/>
      <c r="N152" s="123"/>
      <c r="O152" s="123"/>
      <c r="P152" s="123"/>
    </row>
    <row r="153" spans="1:16" s="30" customFormat="1" x14ac:dyDescent="0.2">
      <c r="A153" s="30" t="s">
        <v>161</v>
      </c>
      <c r="B153" s="30" t="s">
        <v>131</v>
      </c>
      <c r="C153" s="32" t="s">
        <v>145</v>
      </c>
      <c r="D153" s="20" t="s">
        <v>141</v>
      </c>
      <c r="E153" s="21">
        <v>1</v>
      </c>
      <c r="F153" s="119"/>
      <c r="G153" s="119"/>
      <c r="H153" s="84"/>
      <c r="I153" s="114"/>
      <c r="J153" s="107"/>
      <c r="K153" s="102"/>
      <c r="L153" s="102"/>
      <c r="M153" s="102"/>
      <c r="N153" s="123"/>
      <c r="O153" s="123"/>
      <c r="P153" s="123"/>
    </row>
    <row r="154" spans="1:16" s="30" customFormat="1" x14ac:dyDescent="0.2">
      <c r="A154" s="30" t="s">
        <v>161</v>
      </c>
      <c r="B154" s="30" t="s">
        <v>131</v>
      </c>
      <c r="C154" s="32" t="s">
        <v>145</v>
      </c>
      <c r="D154" s="20" t="s">
        <v>141</v>
      </c>
      <c r="E154" s="24">
        <v>2</v>
      </c>
      <c r="F154" s="119"/>
      <c r="G154" s="119"/>
      <c r="H154" s="110"/>
      <c r="I154" s="114"/>
      <c r="J154" s="107"/>
      <c r="K154" s="102"/>
      <c r="L154" s="102"/>
      <c r="M154" s="102"/>
      <c r="N154" s="123"/>
      <c r="O154" s="123"/>
      <c r="P154" s="123"/>
    </row>
    <row r="155" spans="1:16" x14ac:dyDescent="0.2">
      <c r="K155" s="122"/>
      <c r="L155" s="122"/>
      <c r="M155" s="122"/>
      <c r="N155" s="122"/>
      <c r="O155" s="122"/>
      <c r="P155" s="122"/>
    </row>
    <row r="158" spans="1:16" x14ac:dyDescent="0.2">
      <c r="F158" s="38"/>
      <c r="G158" s="38"/>
      <c r="H158" s="38"/>
      <c r="I158" s="54"/>
      <c r="J158" s="38"/>
    </row>
    <row r="159" spans="1:16" x14ac:dyDescent="0.2">
      <c r="F159" s="38"/>
      <c r="G159" s="38"/>
      <c r="H159" s="38"/>
      <c r="I159" s="54"/>
      <c r="J159" s="38"/>
    </row>
  </sheetData>
  <sortState xmlns:xlrd2="http://schemas.microsoft.com/office/spreadsheetml/2017/richdata2" ref="F126:P130">
    <sortCondition ref="L126:L130"/>
  </sortState>
  <mergeCells count="4">
    <mergeCell ref="K2:M2"/>
    <mergeCell ref="N2:P2"/>
    <mergeCell ref="A1:P1"/>
    <mergeCell ref="F3:G3"/>
  </mergeCells>
  <phoneticPr fontId="0" type="noConversion"/>
  <pageMargins left="0.17" right="0.17" top="0.18" bottom="0.46" header="0.19" footer="0.46"/>
  <pageSetup paperSize="9" scale="95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FF"/>
  </sheetPr>
  <dimension ref="A1:N250"/>
  <sheetViews>
    <sheetView zoomScaleNormal="100" workbookViewId="0">
      <pane ySplit="3" topLeftCell="A236" activePane="bottomLeft" state="frozen"/>
      <selection activeCell="C1" sqref="C1"/>
      <selection pane="bottomLeft" activeCell="A4" sqref="A4:J250"/>
    </sheetView>
  </sheetViews>
  <sheetFormatPr baseColWidth="10" defaultColWidth="69" defaultRowHeight="12.75" x14ac:dyDescent="0.2"/>
  <cols>
    <col min="1" max="1" width="29.85546875" style="38" bestFit="1" customWidth="1"/>
    <col min="2" max="2" width="15.85546875" style="38" bestFit="1" customWidth="1"/>
    <col min="3" max="3" width="8.42578125" style="127" bestFit="1" customWidth="1"/>
    <col min="4" max="4" width="10.42578125" style="54" bestFit="1" customWidth="1"/>
    <col min="5" max="5" width="4.7109375" style="97" bestFit="1" customWidth="1"/>
    <col min="6" max="6" width="25.42578125" style="128" bestFit="1" customWidth="1"/>
    <col min="7" max="7" width="17.85546875" style="248" bestFit="1" customWidth="1"/>
    <col min="8" max="8" width="27.5703125" style="249" bestFit="1" customWidth="1"/>
    <col min="9" max="9" width="12.140625" style="250" bestFit="1" customWidth="1"/>
    <col min="10" max="10" width="12" style="251" bestFit="1" customWidth="1"/>
    <col min="11" max="11" width="8" style="70" bestFit="1" customWidth="1"/>
    <col min="12" max="12" width="12.28515625" style="38" bestFit="1" customWidth="1"/>
    <col min="13" max="13" width="11.7109375" style="38" bestFit="1" customWidth="1"/>
    <col min="14" max="14" width="9.7109375" style="38" bestFit="1" customWidth="1"/>
    <col min="15" max="16384" width="69" style="38"/>
  </cols>
  <sheetData>
    <row r="1" spans="1:14" s="94" customFormat="1" ht="26.25" x14ac:dyDescent="0.2">
      <c r="A1" s="155" t="s">
        <v>307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4" x14ac:dyDescent="0.2">
      <c r="M2" s="252" t="s">
        <v>308</v>
      </c>
    </row>
    <row r="3" spans="1:14" x14ac:dyDescent="0.2">
      <c r="F3" s="253">
        <v>45638</v>
      </c>
      <c r="G3" s="253"/>
      <c r="K3" s="130" t="s">
        <v>152</v>
      </c>
      <c r="L3" s="130" t="s">
        <v>153</v>
      </c>
      <c r="M3" s="252" t="s">
        <v>309</v>
      </c>
    </row>
    <row r="4" spans="1:14" x14ac:dyDescent="0.2">
      <c r="A4" s="30" t="s">
        <v>161</v>
      </c>
      <c r="B4" s="30" t="s">
        <v>154</v>
      </c>
      <c r="C4" s="31" t="s">
        <v>132</v>
      </c>
      <c r="D4" s="20" t="s">
        <v>169</v>
      </c>
      <c r="E4" s="246">
        <v>1</v>
      </c>
      <c r="F4" s="26" t="s">
        <v>310</v>
      </c>
      <c r="G4" s="26" t="s">
        <v>58</v>
      </c>
      <c r="H4" s="23" t="s">
        <v>173</v>
      </c>
      <c r="I4" s="20" t="s">
        <v>311</v>
      </c>
      <c r="J4" s="43" t="s">
        <v>174</v>
      </c>
      <c r="K4" s="50" t="str">
        <f>"00:06.92"</f>
        <v>00:06.92</v>
      </c>
      <c r="L4" s="50" t="str">
        <f>"serie 00:06.93"</f>
        <v>serie 00:06.93</v>
      </c>
      <c r="M4" s="27" t="s">
        <v>312</v>
      </c>
      <c r="N4" s="43" t="s">
        <v>313</v>
      </c>
    </row>
    <row r="5" spans="1:14" x14ac:dyDescent="0.2">
      <c r="A5" s="30" t="s">
        <v>161</v>
      </c>
      <c r="B5" s="30" t="s">
        <v>154</v>
      </c>
      <c r="C5" s="31" t="s">
        <v>132</v>
      </c>
      <c r="D5" s="20" t="s">
        <v>169</v>
      </c>
      <c r="E5" s="247">
        <v>2</v>
      </c>
      <c r="F5" s="26" t="s">
        <v>11</v>
      </c>
      <c r="G5" s="26" t="s">
        <v>12</v>
      </c>
      <c r="H5" s="23" t="s">
        <v>5</v>
      </c>
      <c r="I5" s="20" t="s">
        <v>314</v>
      </c>
      <c r="J5" s="43" t="s">
        <v>170</v>
      </c>
      <c r="K5" s="50" t="str">
        <f>"00:06.97"</f>
        <v>00:06.97</v>
      </c>
      <c r="L5" s="50" t="str">
        <f>"serie 00:07.04"</f>
        <v>serie 00:07.04</v>
      </c>
      <c r="M5" s="27" t="s">
        <v>315</v>
      </c>
      <c r="N5" s="43" t="s">
        <v>313</v>
      </c>
    </row>
    <row r="6" spans="1:14" x14ac:dyDescent="0.2">
      <c r="A6" s="30" t="s">
        <v>161</v>
      </c>
      <c r="B6" s="30" t="s">
        <v>154</v>
      </c>
      <c r="C6" s="31" t="s">
        <v>132</v>
      </c>
      <c r="D6" s="20" t="s">
        <v>169</v>
      </c>
      <c r="E6" s="247">
        <v>3</v>
      </c>
      <c r="F6" s="26" t="s">
        <v>104</v>
      </c>
      <c r="G6" s="26" t="s">
        <v>105</v>
      </c>
      <c r="H6" s="23" t="s">
        <v>1</v>
      </c>
      <c r="I6" s="20" t="s">
        <v>316</v>
      </c>
      <c r="J6" s="43" t="s">
        <v>170</v>
      </c>
      <c r="K6" s="50" t="str">
        <f>"00:06.98"</f>
        <v>00:06.98</v>
      </c>
      <c r="L6" s="50" t="str">
        <f>""</f>
        <v/>
      </c>
      <c r="M6" s="27" t="s">
        <v>315</v>
      </c>
      <c r="N6" s="43" t="s">
        <v>313</v>
      </c>
    </row>
    <row r="7" spans="1:14" x14ac:dyDescent="0.2">
      <c r="A7" s="30" t="s">
        <v>161</v>
      </c>
      <c r="B7" s="30" t="s">
        <v>154</v>
      </c>
      <c r="C7" s="31" t="s">
        <v>132</v>
      </c>
      <c r="D7" s="20" t="s">
        <v>169</v>
      </c>
      <c r="E7" s="247">
        <v>4</v>
      </c>
      <c r="F7" s="26" t="s">
        <v>101</v>
      </c>
      <c r="G7" s="26" t="s">
        <v>102</v>
      </c>
      <c r="H7" s="23" t="s">
        <v>1</v>
      </c>
      <c r="I7" s="20" t="s">
        <v>317</v>
      </c>
      <c r="J7" s="43" t="s">
        <v>170</v>
      </c>
      <c r="K7" s="50" t="str">
        <f>"00:07.11"</f>
        <v>00:07.11</v>
      </c>
      <c r="L7" s="50" t="str">
        <f>"serie 00:07.20"</f>
        <v>serie 00:07.20</v>
      </c>
      <c r="M7" s="27" t="s">
        <v>315</v>
      </c>
      <c r="N7" s="43" t="s">
        <v>313</v>
      </c>
    </row>
    <row r="8" spans="1:14" x14ac:dyDescent="0.2">
      <c r="A8" s="30" t="s">
        <v>161</v>
      </c>
      <c r="B8" s="30" t="s">
        <v>154</v>
      </c>
      <c r="C8" s="31" t="s">
        <v>132</v>
      </c>
      <c r="D8" s="20" t="s">
        <v>169</v>
      </c>
      <c r="E8" s="247">
        <v>5</v>
      </c>
      <c r="F8" s="26" t="s">
        <v>184</v>
      </c>
      <c r="G8" s="26" t="s">
        <v>7</v>
      </c>
      <c r="H8" s="23" t="s">
        <v>5</v>
      </c>
      <c r="I8" s="20" t="s">
        <v>318</v>
      </c>
      <c r="J8" s="43" t="s">
        <v>170</v>
      </c>
      <c r="K8" s="50" t="str">
        <f>"00:07.20"</f>
        <v>00:07.20</v>
      </c>
      <c r="L8" s="50" t="str">
        <f>"serie 00:07.20"</f>
        <v>serie 00:07.20</v>
      </c>
      <c r="M8" s="27" t="s">
        <v>315</v>
      </c>
      <c r="N8" s="43" t="s">
        <v>313</v>
      </c>
    </row>
    <row r="9" spans="1:14" x14ac:dyDescent="0.2">
      <c r="A9" s="30" t="s">
        <v>161</v>
      </c>
      <c r="B9" s="30" t="s">
        <v>154</v>
      </c>
      <c r="C9" s="31" t="s">
        <v>132</v>
      </c>
      <c r="D9" s="20" t="s">
        <v>169</v>
      </c>
      <c r="E9" s="247">
        <v>6</v>
      </c>
      <c r="F9" s="26" t="s">
        <v>230</v>
      </c>
      <c r="G9" s="26" t="s">
        <v>0</v>
      </c>
      <c r="H9" s="23" t="s">
        <v>1</v>
      </c>
      <c r="I9" s="20" t="s">
        <v>319</v>
      </c>
      <c r="J9" s="43" t="s">
        <v>170</v>
      </c>
      <c r="K9" s="50" t="str">
        <f>"00:07.26"</f>
        <v>00:07.26</v>
      </c>
      <c r="L9" s="50" t="str">
        <f>"serie 00:07.20"</f>
        <v>serie 00:07.20</v>
      </c>
      <c r="M9" s="27" t="s">
        <v>320</v>
      </c>
      <c r="N9" s="43" t="s">
        <v>313</v>
      </c>
    </row>
    <row r="10" spans="1:14" x14ac:dyDescent="0.2">
      <c r="A10" s="30" t="s">
        <v>161</v>
      </c>
      <c r="B10" s="30" t="s">
        <v>154</v>
      </c>
      <c r="C10" s="31" t="s">
        <v>132</v>
      </c>
      <c r="D10" s="20" t="s">
        <v>169</v>
      </c>
      <c r="E10" s="247">
        <v>7</v>
      </c>
      <c r="F10" s="26" t="s">
        <v>243</v>
      </c>
      <c r="G10" s="26" t="s">
        <v>33</v>
      </c>
      <c r="H10" s="23" t="s">
        <v>1</v>
      </c>
      <c r="I10" s="20" t="s">
        <v>321</v>
      </c>
      <c r="J10" s="43" t="s">
        <v>170</v>
      </c>
      <c r="K10" s="50" t="str">
        <f>"00:07.27"</f>
        <v>00:07.27</v>
      </c>
      <c r="L10" s="50" t="str">
        <f>"serie 00:07.35"</f>
        <v>serie 00:07.35</v>
      </c>
      <c r="M10" s="27" t="s">
        <v>320</v>
      </c>
      <c r="N10" s="43" t="s">
        <v>313</v>
      </c>
    </row>
    <row r="11" spans="1:14" x14ac:dyDescent="0.2">
      <c r="A11" s="30" t="s">
        <v>161</v>
      </c>
      <c r="B11" s="30" t="s">
        <v>154</v>
      </c>
      <c r="C11" s="31" t="s">
        <v>132</v>
      </c>
      <c r="D11" s="20" t="s">
        <v>169</v>
      </c>
      <c r="E11" s="247">
        <v>8</v>
      </c>
      <c r="F11" s="26" t="s">
        <v>322</v>
      </c>
      <c r="G11" s="26" t="s">
        <v>323</v>
      </c>
      <c r="H11" s="23" t="s">
        <v>34</v>
      </c>
      <c r="I11" s="20" t="s">
        <v>324</v>
      </c>
      <c r="J11" s="43" t="s">
        <v>170</v>
      </c>
      <c r="K11" s="50" t="str">
        <f>"00:07.33"</f>
        <v>00:07.33</v>
      </c>
      <c r="L11" s="50" t="str">
        <f>"serie 00:07.33"</f>
        <v>serie 00:07.33</v>
      </c>
      <c r="M11" s="27" t="s">
        <v>325</v>
      </c>
      <c r="N11" s="43" t="s">
        <v>313</v>
      </c>
    </row>
    <row r="12" spans="1:14" x14ac:dyDescent="0.2">
      <c r="A12" s="30" t="s">
        <v>161</v>
      </c>
      <c r="B12" s="30" t="s">
        <v>154</v>
      </c>
      <c r="C12" s="31" t="s">
        <v>132</v>
      </c>
      <c r="D12" s="20" t="s">
        <v>169</v>
      </c>
      <c r="E12" s="247">
        <v>9</v>
      </c>
      <c r="F12" s="26" t="s">
        <v>8</v>
      </c>
      <c r="G12" s="26" t="s">
        <v>9</v>
      </c>
      <c r="H12" s="23" t="s">
        <v>5</v>
      </c>
      <c r="I12" s="20" t="s">
        <v>326</v>
      </c>
      <c r="J12" s="43" t="s">
        <v>170</v>
      </c>
      <c r="K12" s="50" t="str">
        <f>"00:07.33"</f>
        <v>00:07.33</v>
      </c>
      <c r="L12" s="50" t="str">
        <f>"serie 00:07.39"</f>
        <v>serie 00:07.39</v>
      </c>
      <c r="M12" s="27" t="s">
        <v>325</v>
      </c>
      <c r="N12" s="43" t="s">
        <v>313</v>
      </c>
    </row>
    <row r="13" spans="1:14" x14ac:dyDescent="0.2">
      <c r="A13" s="30" t="s">
        <v>161</v>
      </c>
      <c r="B13" s="30" t="s">
        <v>154</v>
      </c>
      <c r="C13" s="31" t="s">
        <v>132</v>
      </c>
      <c r="D13" s="20" t="s">
        <v>169</v>
      </c>
      <c r="E13" s="247">
        <v>10</v>
      </c>
      <c r="F13" s="26" t="s">
        <v>3</v>
      </c>
      <c r="G13" s="26" t="s">
        <v>4</v>
      </c>
      <c r="H13" s="23" t="s">
        <v>5</v>
      </c>
      <c r="I13" s="20" t="s">
        <v>327</v>
      </c>
      <c r="J13" s="43" t="s">
        <v>170</v>
      </c>
      <c r="K13" s="50" t="str">
        <f>"00:07.34"</f>
        <v>00:07.34</v>
      </c>
      <c r="L13" s="50" t="str">
        <f>"serie 00:07.34"</f>
        <v>serie 00:07.34</v>
      </c>
      <c r="M13" s="27" t="s">
        <v>325</v>
      </c>
      <c r="N13" s="43" t="s">
        <v>313</v>
      </c>
    </row>
    <row r="14" spans="1:14" x14ac:dyDescent="0.2">
      <c r="A14" s="30" t="s">
        <v>161</v>
      </c>
      <c r="B14" s="30" t="s">
        <v>154</v>
      </c>
      <c r="C14" s="31" t="s">
        <v>132</v>
      </c>
      <c r="D14" s="20" t="s">
        <v>169</v>
      </c>
      <c r="E14" s="247">
        <v>11</v>
      </c>
      <c r="F14" s="26" t="s">
        <v>328</v>
      </c>
      <c r="G14" s="26" t="s">
        <v>74</v>
      </c>
      <c r="H14" s="23" t="s">
        <v>1</v>
      </c>
      <c r="I14" s="20" t="s">
        <v>329</v>
      </c>
      <c r="J14" s="43" t="s">
        <v>170</v>
      </c>
      <c r="K14" s="50" t="str">
        <f>"00:07.36"</f>
        <v>00:07.36</v>
      </c>
      <c r="L14" s="50" t="str">
        <f>""</f>
        <v/>
      </c>
      <c r="M14" s="27" t="s">
        <v>320</v>
      </c>
      <c r="N14" s="43" t="s">
        <v>313</v>
      </c>
    </row>
    <row r="15" spans="1:14" x14ac:dyDescent="0.2">
      <c r="A15" s="30" t="s">
        <v>161</v>
      </c>
      <c r="B15" s="30" t="s">
        <v>154</v>
      </c>
      <c r="C15" s="31" t="s">
        <v>132</v>
      </c>
      <c r="D15" s="20" t="s">
        <v>169</v>
      </c>
      <c r="E15" s="247">
        <v>12</v>
      </c>
      <c r="F15" s="26" t="s">
        <v>297</v>
      </c>
      <c r="G15" s="26" t="s">
        <v>93</v>
      </c>
      <c r="H15" s="23" t="s">
        <v>34</v>
      </c>
      <c r="I15" s="20" t="s">
        <v>330</v>
      </c>
      <c r="J15" s="43" t="s">
        <v>170</v>
      </c>
      <c r="K15" s="50" t="str">
        <f>"00:07.52"</f>
        <v>00:07.52</v>
      </c>
      <c r="L15" s="50" t="str">
        <f>"serie 00:07.53"</f>
        <v>serie 00:07.53</v>
      </c>
      <c r="M15" s="27" t="s">
        <v>325</v>
      </c>
      <c r="N15" s="43" t="s">
        <v>313</v>
      </c>
    </row>
    <row r="16" spans="1:14" x14ac:dyDescent="0.2">
      <c r="A16" s="30" t="s">
        <v>161</v>
      </c>
      <c r="B16" s="30" t="s">
        <v>154</v>
      </c>
      <c r="C16" s="31" t="s">
        <v>132</v>
      </c>
      <c r="D16" s="20" t="s">
        <v>169</v>
      </c>
      <c r="E16" s="247">
        <v>13</v>
      </c>
      <c r="F16" s="26" t="s">
        <v>273</v>
      </c>
      <c r="G16" s="26" t="s">
        <v>274</v>
      </c>
      <c r="H16" s="23" t="s">
        <v>48</v>
      </c>
      <c r="I16" s="20" t="s">
        <v>331</v>
      </c>
      <c r="J16" s="43" t="s">
        <v>170</v>
      </c>
      <c r="K16" s="50" t="str">
        <f>"00:07.54"</f>
        <v>00:07.54</v>
      </c>
      <c r="L16" s="50" t="str">
        <f>"serie 00:07.56"</f>
        <v>serie 00:07.56</v>
      </c>
      <c r="M16" s="27" t="s">
        <v>320</v>
      </c>
      <c r="N16" s="43" t="s">
        <v>313</v>
      </c>
    </row>
    <row r="17" spans="1:14" x14ac:dyDescent="0.2">
      <c r="A17" s="30" t="s">
        <v>161</v>
      </c>
      <c r="B17" s="30" t="s">
        <v>154</v>
      </c>
      <c r="C17" s="31" t="s">
        <v>132</v>
      </c>
      <c r="D17" s="20" t="s">
        <v>169</v>
      </c>
      <c r="E17" s="247">
        <v>14</v>
      </c>
      <c r="F17" s="26" t="s">
        <v>332</v>
      </c>
      <c r="G17" s="26" t="s">
        <v>300</v>
      </c>
      <c r="H17" s="23" t="s">
        <v>333</v>
      </c>
      <c r="I17" s="20" t="s">
        <v>334</v>
      </c>
      <c r="J17" s="43" t="s">
        <v>174</v>
      </c>
      <c r="K17" s="50" t="str">
        <f>"00:07.59"</f>
        <v>00:07.59</v>
      </c>
      <c r="L17" s="50" t="str">
        <f>"serie 00:07.51"</f>
        <v>serie 00:07.51</v>
      </c>
      <c r="M17" s="27" t="s">
        <v>320</v>
      </c>
      <c r="N17" s="43" t="s">
        <v>313</v>
      </c>
    </row>
    <row r="18" spans="1:14" x14ac:dyDescent="0.2">
      <c r="A18" s="30" t="s">
        <v>161</v>
      </c>
      <c r="B18" s="30" t="s">
        <v>154</v>
      </c>
      <c r="C18" s="31" t="s">
        <v>132</v>
      </c>
      <c r="D18" s="20" t="s">
        <v>169</v>
      </c>
      <c r="E18" s="247">
        <v>15</v>
      </c>
      <c r="F18" s="26" t="s">
        <v>335</v>
      </c>
      <c r="G18" s="26" t="s">
        <v>276</v>
      </c>
      <c r="H18" s="23" t="s">
        <v>336</v>
      </c>
      <c r="I18" s="20" t="s">
        <v>337</v>
      </c>
      <c r="J18" s="43" t="s">
        <v>174</v>
      </c>
      <c r="K18" s="50" t="str">
        <f>""</f>
        <v/>
      </c>
      <c r="L18" s="50" t="str">
        <f>"serie 00:07.16"</f>
        <v>serie 00:07.16</v>
      </c>
      <c r="M18" s="27" t="s">
        <v>320</v>
      </c>
      <c r="N18" s="43" t="s">
        <v>313</v>
      </c>
    </row>
    <row r="19" spans="1:14" x14ac:dyDescent="0.2">
      <c r="A19" s="30" t="s">
        <v>161</v>
      </c>
      <c r="B19" s="30" t="s">
        <v>154</v>
      </c>
      <c r="C19" s="31" t="s">
        <v>132</v>
      </c>
      <c r="D19" s="20" t="s">
        <v>169</v>
      </c>
      <c r="E19" s="247">
        <v>15</v>
      </c>
      <c r="F19" s="26" t="s">
        <v>338</v>
      </c>
      <c r="G19" s="26" t="s">
        <v>339</v>
      </c>
      <c r="H19" s="23" t="s">
        <v>240</v>
      </c>
      <c r="I19" s="20" t="s">
        <v>340</v>
      </c>
      <c r="J19" s="43" t="s">
        <v>174</v>
      </c>
      <c r="K19" s="50" t="str">
        <f>""</f>
        <v/>
      </c>
      <c r="L19" s="50" t="str">
        <f>"serie 00:07.38"</f>
        <v>serie 00:07.38</v>
      </c>
      <c r="M19" s="27" t="s">
        <v>320</v>
      </c>
      <c r="N19" s="43" t="s">
        <v>313</v>
      </c>
    </row>
    <row r="20" spans="1:14" x14ac:dyDescent="0.2">
      <c r="A20" s="30" t="s">
        <v>161</v>
      </c>
      <c r="B20" s="30" t="s">
        <v>154</v>
      </c>
      <c r="C20" s="31" t="s">
        <v>132</v>
      </c>
      <c r="D20" s="20" t="s">
        <v>169</v>
      </c>
      <c r="E20" s="247">
        <v>15</v>
      </c>
      <c r="F20" s="26" t="s">
        <v>231</v>
      </c>
      <c r="G20" s="26" t="s">
        <v>6</v>
      </c>
      <c r="H20" s="23" t="s">
        <v>1</v>
      </c>
      <c r="I20" s="20" t="s">
        <v>341</v>
      </c>
      <c r="J20" s="43" t="s">
        <v>170</v>
      </c>
      <c r="K20" s="50" t="str">
        <f>""</f>
        <v/>
      </c>
      <c r="L20" s="50" t="str">
        <f>"serie 00:07.54"</f>
        <v>serie 00:07.54</v>
      </c>
      <c r="M20" s="27" t="s">
        <v>320</v>
      </c>
      <c r="N20" s="43" t="s">
        <v>313</v>
      </c>
    </row>
    <row r="21" spans="1:14" x14ac:dyDescent="0.2">
      <c r="A21" s="30" t="s">
        <v>161</v>
      </c>
      <c r="B21" s="30" t="s">
        <v>154</v>
      </c>
      <c r="C21" s="31" t="s">
        <v>132</v>
      </c>
      <c r="D21" s="20" t="s">
        <v>169</v>
      </c>
      <c r="E21" s="247">
        <v>18</v>
      </c>
      <c r="F21" s="26" t="s">
        <v>342</v>
      </c>
      <c r="G21" s="26" t="s">
        <v>72</v>
      </c>
      <c r="H21" s="23" t="s">
        <v>333</v>
      </c>
      <c r="I21" s="20" t="s">
        <v>343</v>
      </c>
      <c r="J21" s="43" t="s">
        <v>174</v>
      </c>
      <c r="K21" s="50" t="str">
        <f>""</f>
        <v/>
      </c>
      <c r="L21" s="50" t="str">
        <f>"serie 00:07.59"</f>
        <v>serie 00:07.59</v>
      </c>
      <c r="M21" s="27" t="s">
        <v>320</v>
      </c>
      <c r="N21" s="43" t="s">
        <v>313</v>
      </c>
    </row>
    <row r="22" spans="1:14" x14ac:dyDescent="0.2">
      <c r="A22" s="30" t="s">
        <v>161</v>
      </c>
      <c r="B22" s="30" t="s">
        <v>154</v>
      </c>
      <c r="C22" s="31" t="s">
        <v>132</v>
      </c>
      <c r="D22" s="20" t="s">
        <v>169</v>
      </c>
      <c r="E22" s="247">
        <v>19</v>
      </c>
      <c r="F22" s="26" t="s">
        <v>233</v>
      </c>
      <c r="G22" s="26" t="s">
        <v>37</v>
      </c>
      <c r="H22" s="23" t="s">
        <v>173</v>
      </c>
      <c r="I22" s="20" t="s">
        <v>344</v>
      </c>
      <c r="J22" s="43" t="s">
        <v>174</v>
      </c>
      <c r="K22" s="50" t="str">
        <f>""</f>
        <v/>
      </c>
      <c r="L22" s="50" t="str">
        <f>"serie 00:07.66"</f>
        <v>serie 00:07.66</v>
      </c>
      <c r="M22" s="27" t="s">
        <v>320</v>
      </c>
      <c r="N22" s="43" t="s">
        <v>313</v>
      </c>
    </row>
    <row r="23" spans="1:14" x14ac:dyDescent="0.2">
      <c r="A23" s="30" t="s">
        <v>161</v>
      </c>
      <c r="B23" s="30" t="s">
        <v>154</v>
      </c>
      <c r="C23" s="31" t="s">
        <v>132</v>
      </c>
      <c r="D23" s="20" t="s">
        <v>169</v>
      </c>
      <c r="E23" s="247">
        <v>20</v>
      </c>
      <c r="F23" s="26" t="s">
        <v>345</v>
      </c>
      <c r="G23" s="26" t="s">
        <v>38</v>
      </c>
      <c r="H23" s="23" t="s">
        <v>1</v>
      </c>
      <c r="I23" s="20" t="s">
        <v>346</v>
      </c>
      <c r="J23" s="43" t="s">
        <v>170</v>
      </c>
      <c r="K23" s="50" t="str">
        <f>""</f>
        <v/>
      </c>
      <c r="L23" s="50" t="str">
        <f>"serie 00:07.71"</f>
        <v>serie 00:07.71</v>
      </c>
      <c r="M23" s="27" t="s">
        <v>320</v>
      </c>
      <c r="N23" s="43" t="s">
        <v>313</v>
      </c>
    </row>
    <row r="24" spans="1:14" x14ac:dyDescent="0.2">
      <c r="A24" s="30" t="s">
        <v>161</v>
      </c>
      <c r="B24" s="30" t="s">
        <v>154</v>
      </c>
      <c r="C24" s="31" t="s">
        <v>132</v>
      </c>
      <c r="D24" s="20" t="s">
        <v>169</v>
      </c>
      <c r="E24" s="247">
        <v>21</v>
      </c>
      <c r="F24" s="26" t="s">
        <v>347</v>
      </c>
      <c r="G24" s="26" t="s">
        <v>70</v>
      </c>
      <c r="H24" s="23" t="s">
        <v>1</v>
      </c>
      <c r="I24" s="20" t="s">
        <v>348</v>
      </c>
      <c r="J24" s="43" t="s">
        <v>170</v>
      </c>
      <c r="K24" s="50" t="str">
        <f>""</f>
        <v/>
      </c>
      <c r="L24" s="50" t="str">
        <f>"serie 00:07.71"</f>
        <v>serie 00:07.71</v>
      </c>
      <c r="M24" s="27" t="s">
        <v>320</v>
      </c>
      <c r="N24" s="43" t="s">
        <v>313</v>
      </c>
    </row>
    <row r="25" spans="1:14" x14ac:dyDescent="0.2">
      <c r="A25" s="30" t="s">
        <v>161</v>
      </c>
      <c r="B25" s="30" t="s">
        <v>154</v>
      </c>
      <c r="C25" s="31" t="s">
        <v>132</v>
      </c>
      <c r="D25" s="20" t="s">
        <v>169</v>
      </c>
      <c r="E25" s="247">
        <v>22</v>
      </c>
      <c r="F25" s="26" t="s">
        <v>241</v>
      </c>
      <c r="G25" s="26" t="s">
        <v>200</v>
      </c>
      <c r="H25" s="23" t="s">
        <v>173</v>
      </c>
      <c r="I25" s="20" t="s">
        <v>349</v>
      </c>
      <c r="J25" s="43" t="s">
        <v>174</v>
      </c>
      <c r="K25" s="50" t="str">
        <f>""</f>
        <v/>
      </c>
      <c r="L25" s="50" t="str">
        <f>"serie 00:07.72"</f>
        <v>serie 00:07.72</v>
      </c>
      <c r="M25" s="27" t="s">
        <v>320</v>
      </c>
      <c r="N25" s="43" t="s">
        <v>313</v>
      </c>
    </row>
    <row r="26" spans="1:14" x14ac:dyDescent="0.2">
      <c r="A26" s="30" t="s">
        <v>161</v>
      </c>
      <c r="B26" s="30" t="s">
        <v>154</v>
      </c>
      <c r="C26" s="31" t="s">
        <v>132</v>
      </c>
      <c r="D26" s="20" t="s">
        <v>169</v>
      </c>
      <c r="E26" s="247">
        <v>23</v>
      </c>
      <c r="F26" s="26" t="s">
        <v>350</v>
      </c>
      <c r="G26" s="26" t="s">
        <v>351</v>
      </c>
      <c r="H26" s="23" t="s">
        <v>60</v>
      </c>
      <c r="I26" s="20" t="s">
        <v>352</v>
      </c>
      <c r="J26" s="43" t="s">
        <v>170</v>
      </c>
      <c r="K26" s="50" t="str">
        <f>""</f>
        <v/>
      </c>
      <c r="L26" s="50" t="str">
        <f>"serie 00:07.79"</f>
        <v>serie 00:07.79</v>
      </c>
      <c r="M26" s="27" t="s">
        <v>320</v>
      </c>
      <c r="N26" s="43" t="s">
        <v>313</v>
      </c>
    </row>
    <row r="27" spans="1:14" x14ac:dyDescent="0.2">
      <c r="A27" s="30" t="s">
        <v>161</v>
      </c>
      <c r="B27" s="30" t="s">
        <v>154</v>
      </c>
      <c r="C27" s="31" t="s">
        <v>132</v>
      </c>
      <c r="D27" s="20" t="s">
        <v>169</v>
      </c>
      <c r="E27" s="247">
        <v>24</v>
      </c>
      <c r="F27" s="26" t="s">
        <v>353</v>
      </c>
      <c r="G27" s="26" t="s">
        <v>354</v>
      </c>
      <c r="H27" s="23" t="s">
        <v>51</v>
      </c>
      <c r="I27" s="20" t="s">
        <v>355</v>
      </c>
      <c r="J27" s="43" t="s">
        <v>170</v>
      </c>
      <c r="K27" s="50" t="str">
        <f>""</f>
        <v/>
      </c>
      <c r="L27" s="50" t="str">
        <f>"serie 00:08.06"</f>
        <v>serie 00:08.06</v>
      </c>
      <c r="M27" s="27" t="s">
        <v>320</v>
      </c>
      <c r="N27" s="43" t="s">
        <v>313</v>
      </c>
    </row>
    <row r="28" spans="1:14" x14ac:dyDescent="0.2">
      <c r="A28" s="30" t="s">
        <v>161</v>
      </c>
      <c r="B28" s="30" t="s">
        <v>154</v>
      </c>
      <c r="C28" s="31" t="s">
        <v>132</v>
      </c>
      <c r="D28" s="20" t="s">
        <v>169</v>
      </c>
      <c r="E28" s="247">
        <v>25</v>
      </c>
      <c r="F28" s="26" t="s">
        <v>356</v>
      </c>
      <c r="G28" s="26" t="s">
        <v>98</v>
      </c>
      <c r="H28" s="23" t="s">
        <v>173</v>
      </c>
      <c r="I28" s="20" t="s">
        <v>357</v>
      </c>
      <c r="J28" s="43" t="s">
        <v>174</v>
      </c>
      <c r="K28" s="50" t="str">
        <f>""</f>
        <v/>
      </c>
      <c r="L28" s="50" t="str">
        <f>"serie 00:08.25"</f>
        <v>serie 00:08.25</v>
      </c>
      <c r="M28" s="27" t="s">
        <v>320</v>
      </c>
      <c r="N28" s="43" t="s">
        <v>313</v>
      </c>
    </row>
    <row r="29" spans="1:14" x14ac:dyDescent="0.2">
      <c r="A29" s="30" t="s">
        <v>161</v>
      </c>
      <c r="B29" s="30" t="s">
        <v>154</v>
      </c>
      <c r="C29" s="31" t="s">
        <v>132</v>
      </c>
      <c r="D29" s="20" t="s">
        <v>169</v>
      </c>
      <c r="E29" s="247">
        <v>26</v>
      </c>
      <c r="F29" s="26" t="s">
        <v>248</v>
      </c>
      <c r="G29" s="26" t="s">
        <v>41</v>
      </c>
      <c r="H29" s="23" t="s">
        <v>173</v>
      </c>
      <c r="I29" s="20" t="s">
        <v>358</v>
      </c>
      <c r="J29" s="43" t="s">
        <v>174</v>
      </c>
      <c r="K29" s="50" t="str">
        <f>""</f>
        <v/>
      </c>
      <c r="L29" s="50" t="str">
        <f>"serie 00:08.29"</f>
        <v>serie 00:08.29</v>
      </c>
      <c r="M29" s="27" t="s">
        <v>320</v>
      </c>
      <c r="N29" s="43" t="s">
        <v>313</v>
      </c>
    </row>
    <row r="30" spans="1:14" x14ac:dyDescent="0.2">
      <c r="A30" s="30" t="s">
        <v>161</v>
      </c>
      <c r="B30" s="30" t="s">
        <v>154</v>
      </c>
      <c r="C30" s="31" t="s">
        <v>132</v>
      </c>
      <c r="D30" s="20" t="s">
        <v>169</v>
      </c>
      <c r="E30" s="247" t="s">
        <v>359</v>
      </c>
      <c r="F30" s="26" t="s">
        <v>224</v>
      </c>
      <c r="G30" s="26" t="s">
        <v>225</v>
      </c>
      <c r="H30" s="23" t="s">
        <v>173</v>
      </c>
      <c r="I30" s="20" t="s">
        <v>360</v>
      </c>
      <c r="J30" s="43" t="s">
        <v>174</v>
      </c>
      <c r="K30" s="50" t="str">
        <f>""</f>
        <v/>
      </c>
      <c r="L30" s="50" t="str">
        <f>""</f>
        <v/>
      </c>
      <c r="M30" s="27" t="s">
        <v>320</v>
      </c>
      <c r="N30" s="43" t="s">
        <v>361</v>
      </c>
    </row>
    <row r="31" spans="1:14" x14ac:dyDescent="0.2">
      <c r="A31" s="30" t="s">
        <v>161</v>
      </c>
      <c r="B31" s="30" t="s">
        <v>154</v>
      </c>
      <c r="C31" s="31" t="s">
        <v>132</v>
      </c>
      <c r="D31" s="20" t="s">
        <v>169</v>
      </c>
      <c r="E31" s="247" t="s">
        <v>362</v>
      </c>
      <c r="F31" s="26" t="s">
        <v>363</v>
      </c>
      <c r="G31" s="26" t="s">
        <v>63</v>
      </c>
      <c r="H31" s="23" t="s">
        <v>60</v>
      </c>
      <c r="I31" s="20" t="s">
        <v>364</v>
      </c>
      <c r="J31" s="43" t="s">
        <v>170</v>
      </c>
      <c r="K31" s="50" t="str">
        <f>""</f>
        <v/>
      </c>
      <c r="L31" s="50" t="str">
        <f>""</f>
        <v/>
      </c>
      <c r="M31" s="27" t="s">
        <v>362</v>
      </c>
      <c r="N31" s="43" t="s">
        <v>365</v>
      </c>
    </row>
    <row r="32" spans="1:14" x14ac:dyDescent="0.2">
      <c r="A32" s="30" t="s">
        <v>161</v>
      </c>
      <c r="B32" s="30" t="s">
        <v>154</v>
      </c>
      <c r="C32" s="31" t="s">
        <v>132</v>
      </c>
      <c r="D32" s="20" t="s">
        <v>134</v>
      </c>
      <c r="E32" s="246">
        <v>1</v>
      </c>
      <c r="F32" s="26" t="s">
        <v>366</v>
      </c>
      <c r="G32" s="26" t="s">
        <v>299</v>
      </c>
      <c r="H32" s="23" t="s">
        <v>333</v>
      </c>
      <c r="I32" s="20" t="s">
        <v>367</v>
      </c>
      <c r="J32" s="43" t="s">
        <v>174</v>
      </c>
      <c r="K32" s="50" t="str">
        <f>"00:21.83"</f>
        <v>00:21.83</v>
      </c>
      <c r="L32" s="50" t="str">
        <f>""</f>
        <v/>
      </c>
      <c r="M32" s="27" t="s">
        <v>315</v>
      </c>
      <c r="N32" s="43" t="s">
        <v>313</v>
      </c>
    </row>
    <row r="33" spans="1:14" x14ac:dyDescent="0.2">
      <c r="A33" s="30" t="s">
        <v>161</v>
      </c>
      <c r="B33" s="30" t="s">
        <v>154</v>
      </c>
      <c r="C33" s="31" t="s">
        <v>132</v>
      </c>
      <c r="D33" s="20" t="s">
        <v>134</v>
      </c>
      <c r="E33" s="247">
        <v>2</v>
      </c>
      <c r="F33" s="26" t="s">
        <v>11</v>
      </c>
      <c r="G33" s="26" t="s">
        <v>12</v>
      </c>
      <c r="H33" s="23" t="s">
        <v>5</v>
      </c>
      <c r="I33" s="20" t="s">
        <v>314</v>
      </c>
      <c r="J33" s="43" t="s">
        <v>170</v>
      </c>
      <c r="K33" s="50" t="str">
        <f>"00:22.11"</f>
        <v>00:22.11</v>
      </c>
      <c r="L33" s="50" t="str">
        <f>""</f>
        <v/>
      </c>
      <c r="M33" s="27" t="s">
        <v>315</v>
      </c>
      <c r="N33" s="43" t="s">
        <v>313</v>
      </c>
    </row>
    <row r="34" spans="1:14" x14ac:dyDescent="0.2">
      <c r="A34" s="30" t="s">
        <v>161</v>
      </c>
      <c r="B34" s="30" t="s">
        <v>154</v>
      </c>
      <c r="C34" s="31" t="s">
        <v>132</v>
      </c>
      <c r="D34" s="20" t="s">
        <v>134</v>
      </c>
      <c r="E34" s="247">
        <v>3</v>
      </c>
      <c r="F34" s="26" t="s">
        <v>104</v>
      </c>
      <c r="G34" s="26" t="s">
        <v>105</v>
      </c>
      <c r="H34" s="23" t="s">
        <v>1</v>
      </c>
      <c r="I34" s="20" t="s">
        <v>316</v>
      </c>
      <c r="J34" s="43" t="s">
        <v>170</v>
      </c>
      <c r="K34" s="50" t="str">
        <f>"00:22.29"</f>
        <v>00:22.29</v>
      </c>
      <c r="L34" s="50" t="str">
        <f>""</f>
        <v/>
      </c>
      <c r="M34" s="27" t="s">
        <v>315</v>
      </c>
      <c r="N34" s="43" t="s">
        <v>313</v>
      </c>
    </row>
    <row r="35" spans="1:14" x14ac:dyDescent="0.2">
      <c r="A35" s="30" t="s">
        <v>161</v>
      </c>
      <c r="B35" s="30" t="s">
        <v>154</v>
      </c>
      <c r="C35" s="31" t="s">
        <v>132</v>
      </c>
      <c r="D35" s="20" t="s">
        <v>134</v>
      </c>
      <c r="E35" s="247">
        <v>4</v>
      </c>
      <c r="F35" s="26" t="s">
        <v>184</v>
      </c>
      <c r="G35" s="26" t="s">
        <v>7</v>
      </c>
      <c r="H35" s="23" t="s">
        <v>5</v>
      </c>
      <c r="I35" s="20" t="s">
        <v>318</v>
      </c>
      <c r="J35" s="43" t="s">
        <v>170</v>
      </c>
      <c r="K35" s="50" t="str">
        <f>"00:22.31"</f>
        <v>00:22.31</v>
      </c>
      <c r="L35" s="50" t="str">
        <f>""</f>
        <v/>
      </c>
      <c r="M35" s="27" t="s">
        <v>315</v>
      </c>
      <c r="N35" s="43" t="s">
        <v>313</v>
      </c>
    </row>
    <row r="36" spans="1:14" x14ac:dyDescent="0.2">
      <c r="A36" s="30" t="s">
        <v>161</v>
      </c>
      <c r="B36" s="30" t="s">
        <v>154</v>
      </c>
      <c r="C36" s="31" t="s">
        <v>132</v>
      </c>
      <c r="D36" s="20" t="s">
        <v>134</v>
      </c>
      <c r="E36" s="247">
        <v>5</v>
      </c>
      <c r="F36" s="26" t="s">
        <v>224</v>
      </c>
      <c r="G36" s="26" t="s">
        <v>225</v>
      </c>
      <c r="H36" s="23" t="s">
        <v>173</v>
      </c>
      <c r="I36" s="20" t="s">
        <v>360</v>
      </c>
      <c r="J36" s="43" t="s">
        <v>174</v>
      </c>
      <c r="K36" s="50" t="str">
        <f>"00:22.33"</f>
        <v>00:22.33</v>
      </c>
      <c r="L36" s="50" t="str">
        <f>""</f>
        <v/>
      </c>
      <c r="M36" s="27" t="s">
        <v>315</v>
      </c>
      <c r="N36" s="43" t="s">
        <v>313</v>
      </c>
    </row>
    <row r="37" spans="1:14" x14ac:dyDescent="0.2">
      <c r="A37" s="30" t="s">
        <v>161</v>
      </c>
      <c r="B37" s="30" t="s">
        <v>154</v>
      </c>
      <c r="C37" s="31" t="s">
        <v>132</v>
      </c>
      <c r="D37" s="20" t="s">
        <v>134</v>
      </c>
      <c r="E37" s="247">
        <v>6</v>
      </c>
      <c r="F37" s="26" t="s">
        <v>101</v>
      </c>
      <c r="G37" s="26" t="s">
        <v>102</v>
      </c>
      <c r="H37" s="23" t="s">
        <v>1</v>
      </c>
      <c r="I37" s="20" t="s">
        <v>317</v>
      </c>
      <c r="J37" s="43" t="s">
        <v>170</v>
      </c>
      <c r="K37" s="50" t="str">
        <f>"00:22.35"</f>
        <v>00:22.35</v>
      </c>
      <c r="L37" s="50" t="str">
        <f>""</f>
        <v/>
      </c>
      <c r="M37" s="27" t="s">
        <v>315</v>
      </c>
      <c r="N37" s="43" t="s">
        <v>313</v>
      </c>
    </row>
    <row r="38" spans="1:14" x14ac:dyDescent="0.2">
      <c r="A38" s="30" t="s">
        <v>161</v>
      </c>
      <c r="B38" s="30" t="s">
        <v>154</v>
      </c>
      <c r="C38" s="31" t="s">
        <v>132</v>
      </c>
      <c r="D38" s="20" t="s">
        <v>134</v>
      </c>
      <c r="E38" s="247">
        <v>7</v>
      </c>
      <c r="F38" s="26" t="s">
        <v>335</v>
      </c>
      <c r="G38" s="26" t="s">
        <v>276</v>
      </c>
      <c r="H38" s="23" t="s">
        <v>336</v>
      </c>
      <c r="I38" s="20" t="s">
        <v>337</v>
      </c>
      <c r="J38" s="43" t="s">
        <v>174</v>
      </c>
      <c r="K38" s="50" t="str">
        <f>"00:22.70"</f>
        <v>00:22.70</v>
      </c>
      <c r="L38" s="50" t="str">
        <f>""</f>
        <v/>
      </c>
      <c r="M38" s="27" t="s">
        <v>315</v>
      </c>
      <c r="N38" s="43" t="s">
        <v>313</v>
      </c>
    </row>
    <row r="39" spans="1:14" x14ac:dyDescent="0.2">
      <c r="A39" s="30" t="s">
        <v>161</v>
      </c>
      <c r="B39" s="30" t="s">
        <v>154</v>
      </c>
      <c r="C39" s="31" t="s">
        <v>132</v>
      </c>
      <c r="D39" s="20" t="s">
        <v>134</v>
      </c>
      <c r="E39" s="247">
        <v>8</v>
      </c>
      <c r="F39" s="26" t="s">
        <v>368</v>
      </c>
      <c r="G39" s="26" t="s">
        <v>369</v>
      </c>
      <c r="H39" s="23" t="s">
        <v>5</v>
      </c>
      <c r="I39" s="20" t="s">
        <v>370</v>
      </c>
      <c r="J39" s="43" t="s">
        <v>170</v>
      </c>
      <c r="K39" s="50" t="str">
        <f>"00:22.91"</f>
        <v>00:22.91</v>
      </c>
      <c r="L39" s="50" t="str">
        <f>""</f>
        <v/>
      </c>
      <c r="M39" s="27" t="s">
        <v>315</v>
      </c>
      <c r="N39" s="43" t="s">
        <v>313</v>
      </c>
    </row>
    <row r="40" spans="1:14" x14ac:dyDescent="0.2">
      <c r="A40" s="30" t="s">
        <v>161</v>
      </c>
      <c r="B40" s="30" t="s">
        <v>154</v>
      </c>
      <c r="C40" s="31" t="s">
        <v>132</v>
      </c>
      <c r="D40" s="20" t="s">
        <v>134</v>
      </c>
      <c r="E40" s="247">
        <v>9</v>
      </c>
      <c r="F40" s="26" t="s">
        <v>3</v>
      </c>
      <c r="G40" s="26" t="s">
        <v>4</v>
      </c>
      <c r="H40" s="23" t="s">
        <v>5</v>
      </c>
      <c r="I40" s="20" t="s">
        <v>327</v>
      </c>
      <c r="J40" s="43" t="s">
        <v>170</v>
      </c>
      <c r="K40" s="50" t="str">
        <f>"00:23.05"</f>
        <v>00:23.05</v>
      </c>
      <c r="L40" s="50" t="str">
        <f>""</f>
        <v/>
      </c>
      <c r="M40" s="27" t="s">
        <v>325</v>
      </c>
      <c r="N40" s="43" t="s">
        <v>313</v>
      </c>
    </row>
    <row r="41" spans="1:14" x14ac:dyDescent="0.2">
      <c r="A41" s="30" t="s">
        <v>161</v>
      </c>
      <c r="B41" s="30" t="s">
        <v>154</v>
      </c>
      <c r="C41" s="31" t="s">
        <v>132</v>
      </c>
      <c r="D41" s="20" t="s">
        <v>134</v>
      </c>
      <c r="E41" s="247">
        <v>10</v>
      </c>
      <c r="F41" s="26" t="s">
        <v>85</v>
      </c>
      <c r="G41" s="26" t="s">
        <v>86</v>
      </c>
      <c r="H41" s="23" t="s">
        <v>1</v>
      </c>
      <c r="I41" s="20" t="s">
        <v>371</v>
      </c>
      <c r="J41" s="43" t="s">
        <v>170</v>
      </c>
      <c r="K41" s="50" t="str">
        <f>"00:23.15"</f>
        <v>00:23.15</v>
      </c>
      <c r="L41" s="50" t="str">
        <f>""</f>
        <v/>
      </c>
      <c r="M41" s="27" t="s">
        <v>320</v>
      </c>
      <c r="N41" s="43" t="s">
        <v>313</v>
      </c>
    </row>
    <row r="42" spans="1:14" x14ac:dyDescent="0.2">
      <c r="A42" s="30" t="s">
        <v>161</v>
      </c>
      <c r="B42" s="30" t="s">
        <v>154</v>
      </c>
      <c r="C42" s="31" t="s">
        <v>132</v>
      </c>
      <c r="D42" s="20" t="s">
        <v>134</v>
      </c>
      <c r="E42" s="247">
        <v>11</v>
      </c>
      <c r="F42" s="26" t="s">
        <v>106</v>
      </c>
      <c r="G42" s="26" t="s">
        <v>107</v>
      </c>
      <c r="H42" s="23" t="s">
        <v>1</v>
      </c>
      <c r="I42" s="20" t="s">
        <v>372</v>
      </c>
      <c r="J42" s="43" t="s">
        <v>170</v>
      </c>
      <c r="K42" s="50" t="str">
        <f>"00:23.32"</f>
        <v>00:23.32</v>
      </c>
      <c r="L42" s="50" t="str">
        <f>""</f>
        <v/>
      </c>
      <c r="M42" s="27" t="s">
        <v>320</v>
      </c>
      <c r="N42" s="43" t="s">
        <v>313</v>
      </c>
    </row>
    <row r="43" spans="1:14" x14ac:dyDescent="0.2">
      <c r="A43" s="30" t="s">
        <v>161</v>
      </c>
      <c r="B43" s="30" t="s">
        <v>154</v>
      </c>
      <c r="C43" s="31" t="s">
        <v>132</v>
      </c>
      <c r="D43" s="20" t="s">
        <v>134</v>
      </c>
      <c r="E43" s="247">
        <v>12</v>
      </c>
      <c r="F43" s="26" t="s">
        <v>273</v>
      </c>
      <c r="G43" s="26" t="s">
        <v>274</v>
      </c>
      <c r="H43" s="23" t="s">
        <v>48</v>
      </c>
      <c r="I43" s="20" t="s">
        <v>331</v>
      </c>
      <c r="J43" s="43" t="s">
        <v>170</v>
      </c>
      <c r="K43" s="50" t="str">
        <f>"00:23.77"</f>
        <v>00:23.77</v>
      </c>
      <c r="L43" s="50" t="str">
        <f>""</f>
        <v/>
      </c>
      <c r="M43" s="27" t="s">
        <v>320</v>
      </c>
      <c r="N43" s="43" t="s">
        <v>313</v>
      </c>
    </row>
    <row r="44" spans="1:14" x14ac:dyDescent="0.2">
      <c r="A44" s="30" t="s">
        <v>161</v>
      </c>
      <c r="B44" s="30" t="s">
        <v>154</v>
      </c>
      <c r="C44" s="31" t="s">
        <v>132</v>
      </c>
      <c r="D44" s="20" t="s">
        <v>134</v>
      </c>
      <c r="E44" s="247">
        <v>13</v>
      </c>
      <c r="F44" s="26" t="s">
        <v>230</v>
      </c>
      <c r="G44" s="26" t="s">
        <v>0</v>
      </c>
      <c r="H44" s="23" t="s">
        <v>1</v>
      </c>
      <c r="I44" s="20" t="s">
        <v>319</v>
      </c>
      <c r="J44" s="43" t="s">
        <v>170</v>
      </c>
      <c r="K44" s="50" t="str">
        <f>"00:23.81"</f>
        <v>00:23.81</v>
      </c>
      <c r="L44" s="50" t="str">
        <f>""</f>
        <v/>
      </c>
      <c r="M44" s="27" t="s">
        <v>320</v>
      </c>
      <c r="N44" s="43" t="s">
        <v>313</v>
      </c>
    </row>
    <row r="45" spans="1:14" x14ac:dyDescent="0.2">
      <c r="A45" s="30" t="s">
        <v>161</v>
      </c>
      <c r="B45" s="30" t="s">
        <v>154</v>
      </c>
      <c r="C45" s="31" t="s">
        <v>132</v>
      </c>
      <c r="D45" s="20" t="s">
        <v>134</v>
      </c>
      <c r="E45" s="247">
        <v>14</v>
      </c>
      <c r="F45" s="26" t="s">
        <v>345</v>
      </c>
      <c r="G45" s="26" t="s">
        <v>38</v>
      </c>
      <c r="H45" s="23" t="s">
        <v>1</v>
      </c>
      <c r="I45" s="20" t="s">
        <v>346</v>
      </c>
      <c r="J45" s="43" t="s">
        <v>170</v>
      </c>
      <c r="K45" s="50" t="str">
        <f>"00:24.20"</f>
        <v>00:24.20</v>
      </c>
      <c r="L45" s="50" t="str">
        <f>""</f>
        <v/>
      </c>
      <c r="M45" s="27" t="s">
        <v>320</v>
      </c>
      <c r="N45" s="43" t="s">
        <v>313</v>
      </c>
    </row>
    <row r="46" spans="1:14" x14ac:dyDescent="0.2">
      <c r="A46" s="30" t="s">
        <v>161</v>
      </c>
      <c r="B46" s="30" t="s">
        <v>154</v>
      </c>
      <c r="C46" s="31" t="s">
        <v>132</v>
      </c>
      <c r="D46" s="20" t="s">
        <v>134</v>
      </c>
      <c r="E46" s="247">
        <v>15</v>
      </c>
      <c r="F46" s="26" t="s">
        <v>373</v>
      </c>
      <c r="G46" s="26" t="s">
        <v>47</v>
      </c>
      <c r="H46" s="23" t="s">
        <v>176</v>
      </c>
      <c r="I46" s="20" t="s">
        <v>374</v>
      </c>
      <c r="J46" s="43" t="s">
        <v>174</v>
      </c>
      <c r="K46" s="50" t="str">
        <f>"00:24.30"</f>
        <v>00:24.30</v>
      </c>
      <c r="L46" s="50" t="str">
        <f>""</f>
        <v/>
      </c>
      <c r="M46" s="27" t="s">
        <v>320</v>
      </c>
      <c r="N46" s="43" t="s">
        <v>313</v>
      </c>
    </row>
    <row r="47" spans="1:14" x14ac:dyDescent="0.2">
      <c r="A47" s="30" t="s">
        <v>161</v>
      </c>
      <c r="B47" s="30" t="s">
        <v>154</v>
      </c>
      <c r="C47" s="31" t="s">
        <v>132</v>
      </c>
      <c r="D47" s="20" t="s">
        <v>134</v>
      </c>
      <c r="E47" s="247">
        <v>16</v>
      </c>
      <c r="F47" s="26" t="s">
        <v>342</v>
      </c>
      <c r="G47" s="26" t="s">
        <v>72</v>
      </c>
      <c r="H47" s="23" t="s">
        <v>333</v>
      </c>
      <c r="I47" s="20" t="s">
        <v>343</v>
      </c>
      <c r="J47" s="43" t="s">
        <v>174</v>
      </c>
      <c r="K47" s="50" t="str">
        <f>"00:24.33"</f>
        <v>00:24.33</v>
      </c>
      <c r="L47" s="50" t="str">
        <f>""</f>
        <v/>
      </c>
      <c r="M47" s="27" t="s">
        <v>320</v>
      </c>
      <c r="N47" s="43" t="s">
        <v>313</v>
      </c>
    </row>
    <row r="48" spans="1:14" x14ac:dyDescent="0.2">
      <c r="A48" s="30" t="s">
        <v>161</v>
      </c>
      <c r="B48" s="30" t="s">
        <v>154</v>
      </c>
      <c r="C48" s="31" t="s">
        <v>132</v>
      </c>
      <c r="D48" s="20" t="s">
        <v>134</v>
      </c>
      <c r="E48" s="247">
        <v>17</v>
      </c>
      <c r="F48" s="26" t="s">
        <v>350</v>
      </c>
      <c r="G48" s="26" t="s">
        <v>351</v>
      </c>
      <c r="H48" s="23" t="s">
        <v>60</v>
      </c>
      <c r="I48" s="20" t="s">
        <v>352</v>
      </c>
      <c r="J48" s="43" t="s">
        <v>170</v>
      </c>
      <c r="K48" s="50" t="str">
        <f>"00:25.00"</f>
        <v>00:25.00</v>
      </c>
      <c r="L48" s="50" t="str">
        <f>""</f>
        <v/>
      </c>
      <c r="M48" s="27" t="s">
        <v>320</v>
      </c>
      <c r="N48" s="43" t="s">
        <v>313</v>
      </c>
    </row>
    <row r="49" spans="1:14" x14ac:dyDescent="0.2">
      <c r="A49" s="30" t="s">
        <v>161</v>
      </c>
      <c r="B49" s="30" t="s">
        <v>154</v>
      </c>
      <c r="C49" s="31" t="s">
        <v>132</v>
      </c>
      <c r="D49" s="20" t="s">
        <v>134</v>
      </c>
      <c r="E49" s="247">
        <v>18</v>
      </c>
      <c r="F49" s="26" t="s">
        <v>347</v>
      </c>
      <c r="G49" s="26" t="s">
        <v>70</v>
      </c>
      <c r="H49" s="23" t="s">
        <v>1</v>
      </c>
      <c r="I49" s="20" t="s">
        <v>348</v>
      </c>
      <c r="J49" s="43" t="s">
        <v>170</v>
      </c>
      <c r="K49" s="50" t="str">
        <f>"00:25.70"</f>
        <v>00:25.70</v>
      </c>
      <c r="L49" s="50" t="str">
        <f>""</f>
        <v/>
      </c>
      <c r="M49" s="27" t="s">
        <v>320</v>
      </c>
      <c r="N49" s="43" t="s">
        <v>313</v>
      </c>
    </row>
    <row r="50" spans="1:14" x14ac:dyDescent="0.2">
      <c r="A50" s="30" t="s">
        <v>161</v>
      </c>
      <c r="B50" s="30" t="s">
        <v>154</v>
      </c>
      <c r="C50" s="31" t="s">
        <v>132</v>
      </c>
      <c r="D50" s="20" t="s">
        <v>134</v>
      </c>
      <c r="E50" s="247">
        <v>19</v>
      </c>
      <c r="F50" s="26" t="s">
        <v>356</v>
      </c>
      <c r="G50" s="26" t="s">
        <v>98</v>
      </c>
      <c r="H50" s="23" t="s">
        <v>173</v>
      </c>
      <c r="I50" s="20" t="s">
        <v>357</v>
      </c>
      <c r="J50" s="43" t="s">
        <v>174</v>
      </c>
      <c r="K50" s="50" t="str">
        <f>"00:26.53"</f>
        <v>00:26.53</v>
      </c>
      <c r="L50" s="50" t="str">
        <f>""</f>
        <v/>
      </c>
      <c r="M50" s="27" t="s">
        <v>320</v>
      </c>
      <c r="N50" s="43" t="s">
        <v>313</v>
      </c>
    </row>
    <row r="51" spans="1:14" x14ac:dyDescent="0.2">
      <c r="A51" s="30" t="s">
        <v>161</v>
      </c>
      <c r="B51" s="30" t="s">
        <v>154</v>
      </c>
      <c r="C51" s="31" t="s">
        <v>132</v>
      </c>
      <c r="D51" s="20" t="s">
        <v>134</v>
      </c>
      <c r="E51" s="247">
        <v>20</v>
      </c>
      <c r="F51" s="26" t="s">
        <v>375</v>
      </c>
      <c r="G51" s="26" t="s">
        <v>54</v>
      </c>
      <c r="H51" s="23" t="s">
        <v>177</v>
      </c>
      <c r="I51" s="20" t="s">
        <v>376</v>
      </c>
      <c r="J51" s="43" t="s">
        <v>174</v>
      </c>
      <c r="K51" s="50" t="str">
        <f>"00:26.61"</f>
        <v>00:26.61</v>
      </c>
      <c r="L51" s="50" t="str">
        <f>""</f>
        <v/>
      </c>
      <c r="M51" s="27" t="s">
        <v>320</v>
      </c>
      <c r="N51" s="43" t="s">
        <v>313</v>
      </c>
    </row>
    <row r="52" spans="1:14" x14ac:dyDescent="0.2">
      <c r="A52" s="30" t="s">
        <v>161</v>
      </c>
      <c r="B52" s="30" t="s">
        <v>154</v>
      </c>
      <c r="C52" s="31" t="s">
        <v>132</v>
      </c>
      <c r="D52" s="20" t="s">
        <v>135</v>
      </c>
      <c r="E52" s="246">
        <v>1</v>
      </c>
      <c r="F52" s="26" t="s">
        <v>178</v>
      </c>
      <c r="G52" s="26" t="s">
        <v>179</v>
      </c>
      <c r="H52" s="23" t="s">
        <v>173</v>
      </c>
      <c r="I52" s="20" t="s">
        <v>377</v>
      </c>
      <c r="J52" s="43" t="s">
        <v>174</v>
      </c>
      <c r="K52" s="50" t="str">
        <f>"00:49.62"</f>
        <v>00:49.62</v>
      </c>
      <c r="L52" s="50" t="str">
        <f>""</f>
        <v/>
      </c>
      <c r="M52" s="27" t="s">
        <v>315</v>
      </c>
      <c r="N52" s="43" t="s">
        <v>313</v>
      </c>
    </row>
    <row r="53" spans="1:14" x14ac:dyDescent="0.2">
      <c r="A53" s="30" t="s">
        <v>161</v>
      </c>
      <c r="B53" s="30" t="s">
        <v>154</v>
      </c>
      <c r="C53" s="31" t="s">
        <v>132</v>
      </c>
      <c r="D53" s="20" t="s">
        <v>135</v>
      </c>
      <c r="E53" s="247">
        <v>2</v>
      </c>
      <c r="F53" s="26" t="s">
        <v>8</v>
      </c>
      <c r="G53" s="26" t="s">
        <v>9</v>
      </c>
      <c r="H53" s="23" t="s">
        <v>5</v>
      </c>
      <c r="I53" s="20" t="s">
        <v>326</v>
      </c>
      <c r="J53" s="43" t="s">
        <v>170</v>
      </c>
      <c r="K53" s="50" t="str">
        <f>"00:50.60"</f>
        <v>00:50.60</v>
      </c>
      <c r="L53" s="50" t="str">
        <f>""</f>
        <v/>
      </c>
      <c r="M53" s="27" t="s">
        <v>315</v>
      </c>
      <c r="N53" s="43" t="s">
        <v>313</v>
      </c>
    </row>
    <row r="54" spans="1:14" x14ac:dyDescent="0.2">
      <c r="A54" s="30" t="s">
        <v>161</v>
      </c>
      <c r="B54" s="30" t="s">
        <v>154</v>
      </c>
      <c r="C54" s="31" t="s">
        <v>132</v>
      </c>
      <c r="D54" s="20" t="s">
        <v>135</v>
      </c>
      <c r="E54" s="247">
        <v>3</v>
      </c>
      <c r="F54" s="26" t="s">
        <v>241</v>
      </c>
      <c r="G54" s="26" t="s">
        <v>200</v>
      </c>
      <c r="H54" s="23" t="s">
        <v>173</v>
      </c>
      <c r="I54" s="20" t="s">
        <v>349</v>
      </c>
      <c r="J54" s="43" t="s">
        <v>174</v>
      </c>
      <c r="K54" s="50" t="str">
        <f>"00:52.11"</f>
        <v>00:52.11</v>
      </c>
      <c r="L54" s="50" t="str">
        <f>""</f>
        <v/>
      </c>
      <c r="M54" s="27" t="s">
        <v>320</v>
      </c>
      <c r="N54" s="43" t="s">
        <v>313</v>
      </c>
    </row>
    <row r="55" spans="1:14" x14ac:dyDescent="0.2">
      <c r="A55" s="30" t="s">
        <v>161</v>
      </c>
      <c r="B55" s="30" t="s">
        <v>154</v>
      </c>
      <c r="C55" s="31" t="s">
        <v>132</v>
      </c>
      <c r="D55" s="20" t="s">
        <v>135</v>
      </c>
      <c r="E55" s="247">
        <v>4</v>
      </c>
      <c r="F55" s="26" t="s">
        <v>382</v>
      </c>
      <c r="G55" s="26" t="s">
        <v>383</v>
      </c>
      <c r="H55" s="23" t="s">
        <v>180</v>
      </c>
      <c r="I55" s="20" t="s">
        <v>384</v>
      </c>
      <c r="J55" s="43" t="s">
        <v>174</v>
      </c>
      <c r="K55" s="50" t="str">
        <f>"00:56.33"</f>
        <v>00:56.33</v>
      </c>
      <c r="L55" s="50" t="str">
        <f>""</f>
        <v/>
      </c>
      <c r="M55" s="27" t="s">
        <v>320</v>
      </c>
      <c r="N55" s="43" t="s">
        <v>313</v>
      </c>
    </row>
    <row r="56" spans="1:14" x14ac:dyDescent="0.2">
      <c r="A56" s="30" t="s">
        <v>161</v>
      </c>
      <c r="B56" s="30" t="s">
        <v>154</v>
      </c>
      <c r="C56" s="31" t="s">
        <v>132</v>
      </c>
      <c r="D56" s="20" t="s">
        <v>135</v>
      </c>
      <c r="E56" s="247">
        <v>5</v>
      </c>
      <c r="F56" s="26" t="s">
        <v>297</v>
      </c>
      <c r="G56" s="26" t="s">
        <v>93</v>
      </c>
      <c r="H56" s="23" t="s">
        <v>34</v>
      </c>
      <c r="I56" s="20" t="s">
        <v>330</v>
      </c>
      <c r="J56" s="43" t="s">
        <v>170</v>
      </c>
      <c r="K56" s="50" t="str">
        <f>"00:51.72"</f>
        <v>00:51.72</v>
      </c>
      <c r="L56" s="50" t="str">
        <f>""</f>
        <v/>
      </c>
      <c r="M56" s="27" t="s">
        <v>325</v>
      </c>
      <c r="N56" s="43" t="s">
        <v>313</v>
      </c>
    </row>
    <row r="57" spans="1:14" x14ac:dyDescent="0.2">
      <c r="A57" s="30" t="s">
        <v>161</v>
      </c>
      <c r="B57" s="30" t="s">
        <v>154</v>
      </c>
      <c r="C57" s="31" t="s">
        <v>132</v>
      </c>
      <c r="D57" s="20" t="s">
        <v>135</v>
      </c>
      <c r="E57" s="247">
        <v>6</v>
      </c>
      <c r="F57" s="26" t="s">
        <v>93</v>
      </c>
      <c r="G57" s="26" t="s">
        <v>82</v>
      </c>
      <c r="H57" s="23" t="s">
        <v>34</v>
      </c>
      <c r="I57" s="20" t="s">
        <v>378</v>
      </c>
      <c r="J57" s="43" t="s">
        <v>170</v>
      </c>
      <c r="K57" s="50" t="str">
        <f>"00:53.73"</f>
        <v>00:53.73</v>
      </c>
      <c r="L57" s="50" t="str">
        <f>""</f>
        <v/>
      </c>
      <c r="M57" s="27" t="s">
        <v>325</v>
      </c>
      <c r="N57" s="43" t="s">
        <v>313</v>
      </c>
    </row>
    <row r="58" spans="1:14" x14ac:dyDescent="0.2">
      <c r="A58" s="30" t="s">
        <v>161</v>
      </c>
      <c r="B58" s="30" t="s">
        <v>154</v>
      </c>
      <c r="C58" s="31" t="s">
        <v>132</v>
      </c>
      <c r="D58" s="20" t="s">
        <v>135</v>
      </c>
      <c r="E58" s="247">
        <v>7</v>
      </c>
      <c r="F58" s="26" t="s">
        <v>379</v>
      </c>
      <c r="G58" s="26" t="s">
        <v>380</v>
      </c>
      <c r="H58" s="23" t="s">
        <v>1</v>
      </c>
      <c r="I58" s="20" t="s">
        <v>381</v>
      </c>
      <c r="J58" s="43" t="s">
        <v>170</v>
      </c>
      <c r="K58" s="50" t="str">
        <f>"00:53.83"</f>
        <v>00:53.83</v>
      </c>
      <c r="L58" s="50" t="str">
        <f>""</f>
        <v/>
      </c>
      <c r="M58" s="27" t="s">
        <v>320</v>
      </c>
      <c r="N58" s="43" t="s">
        <v>313</v>
      </c>
    </row>
    <row r="59" spans="1:14" x14ac:dyDescent="0.2">
      <c r="A59" s="30" t="s">
        <v>161</v>
      </c>
      <c r="B59" s="30" t="s">
        <v>154</v>
      </c>
      <c r="C59" s="31" t="s">
        <v>132</v>
      </c>
      <c r="D59" s="20" t="s">
        <v>135</v>
      </c>
      <c r="E59" s="247">
        <v>8</v>
      </c>
      <c r="F59" s="26" t="s">
        <v>385</v>
      </c>
      <c r="G59" s="26" t="s">
        <v>270</v>
      </c>
      <c r="H59" s="23" t="s">
        <v>1</v>
      </c>
      <c r="I59" s="20" t="s">
        <v>386</v>
      </c>
      <c r="J59" s="43" t="s">
        <v>170</v>
      </c>
      <c r="K59" s="50" t="str">
        <f>"00:57.36"</f>
        <v>00:57.36</v>
      </c>
      <c r="L59" s="50" t="str">
        <f>""</f>
        <v/>
      </c>
      <c r="M59" s="27" t="s">
        <v>320</v>
      </c>
      <c r="N59" s="43" t="s">
        <v>313</v>
      </c>
    </row>
    <row r="60" spans="1:14" x14ac:dyDescent="0.2">
      <c r="A60" s="30" t="s">
        <v>161</v>
      </c>
      <c r="B60" s="30" t="s">
        <v>154</v>
      </c>
      <c r="C60" s="31" t="s">
        <v>132</v>
      </c>
      <c r="D60" s="20" t="s">
        <v>135</v>
      </c>
      <c r="E60" s="247">
        <v>9</v>
      </c>
      <c r="F60" s="26" t="s">
        <v>387</v>
      </c>
      <c r="G60" s="26" t="s">
        <v>103</v>
      </c>
      <c r="H60" s="23" t="s">
        <v>1</v>
      </c>
      <c r="I60" s="20" t="s">
        <v>388</v>
      </c>
      <c r="J60" s="43" t="s">
        <v>170</v>
      </c>
      <c r="K60" s="50" t="str">
        <f>"00:58.82"</f>
        <v>00:58.82</v>
      </c>
      <c r="L60" s="50" t="str">
        <f>""</f>
        <v/>
      </c>
      <c r="M60" s="27" t="s">
        <v>320</v>
      </c>
      <c r="N60" s="43" t="s">
        <v>313</v>
      </c>
    </row>
    <row r="61" spans="1:14" x14ac:dyDescent="0.2">
      <c r="A61" s="30" t="s">
        <v>161</v>
      </c>
      <c r="B61" s="30" t="s">
        <v>154</v>
      </c>
      <c r="C61" s="31" t="s">
        <v>132</v>
      </c>
      <c r="D61" s="20" t="s">
        <v>135</v>
      </c>
      <c r="E61" s="247" t="s">
        <v>362</v>
      </c>
      <c r="F61" s="26" t="s">
        <v>234</v>
      </c>
      <c r="G61" s="26" t="s">
        <v>235</v>
      </c>
      <c r="H61" s="23" t="s">
        <v>177</v>
      </c>
      <c r="I61" s="20" t="s">
        <v>389</v>
      </c>
      <c r="J61" s="43" t="s">
        <v>174</v>
      </c>
      <c r="K61" s="50" t="str">
        <f>""</f>
        <v/>
      </c>
      <c r="L61" s="50" t="str">
        <f>""</f>
        <v/>
      </c>
      <c r="M61" s="27" t="s">
        <v>362</v>
      </c>
      <c r="N61" s="43" t="s">
        <v>365</v>
      </c>
    </row>
    <row r="62" spans="1:14" x14ac:dyDescent="0.2">
      <c r="A62" s="30" t="s">
        <v>161</v>
      </c>
      <c r="B62" s="30" t="s">
        <v>154</v>
      </c>
      <c r="C62" s="31" t="s">
        <v>132</v>
      </c>
      <c r="D62" s="20" t="s">
        <v>135</v>
      </c>
      <c r="E62" s="247" t="s">
        <v>362</v>
      </c>
      <c r="F62" s="26" t="s">
        <v>368</v>
      </c>
      <c r="G62" s="26" t="s">
        <v>369</v>
      </c>
      <c r="H62" s="23" t="s">
        <v>5</v>
      </c>
      <c r="I62" s="20" t="s">
        <v>370</v>
      </c>
      <c r="J62" s="43" t="s">
        <v>170</v>
      </c>
      <c r="K62" s="50" t="str">
        <f>""</f>
        <v/>
      </c>
      <c r="L62" s="50" t="str">
        <f>""</f>
        <v/>
      </c>
      <c r="M62" s="27" t="s">
        <v>362</v>
      </c>
      <c r="N62" s="43" t="s">
        <v>365</v>
      </c>
    </row>
    <row r="63" spans="1:14" x14ac:dyDescent="0.2">
      <c r="A63" s="30" t="s">
        <v>161</v>
      </c>
      <c r="B63" s="30" t="s">
        <v>154</v>
      </c>
      <c r="C63" s="31" t="s">
        <v>132</v>
      </c>
      <c r="D63" s="20" t="s">
        <v>135</v>
      </c>
      <c r="E63" s="247" t="s">
        <v>362</v>
      </c>
      <c r="F63" s="26" t="s">
        <v>226</v>
      </c>
      <c r="G63" s="26" t="s">
        <v>227</v>
      </c>
      <c r="H63" s="23" t="s">
        <v>51</v>
      </c>
      <c r="I63" s="20" t="s">
        <v>390</v>
      </c>
      <c r="J63" s="43" t="s">
        <v>170</v>
      </c>
      <c r="K63" s="50" t="str">
        <f>""</f>
        <v/>
      </c>
      <c r="L63" s="50" t="str">
        <f>""</f>
        <v/>
      </c>
      <c r="M63" s="27" t="s">
        <v>362</v>
      </c>
      <c r="N63" s="43" t="s">
        <v>365</v>
      </c>
    </row>
    <row r="64" spans="1:14" x14ac:dyDescent="0.2">
      <c r="A64" s="30" t="s">
        <v>161</v>
      </c>
      <c r="B64" s="30" t="s">
        <v>154</v>
      </c>
      <c r="C64" s="31" t="s">
        <v>132</v>
      </c>
      <c r="D64" s="20" t="s">
        <v>135</v>
      </c>
      <c r="E64" s="247" t="s">
        <v>362</v>
      </c>
      <c r="F64" s="26" t="s">
        <v>391</v>
      </c>
      <c r="G64" s="26" t="s">
        <v>392</v>
      </c>
      <c r="H64" s="23" t="s">
        <v>5</v>
      </c>
      <c r="I64" s="20" t="s">
        <v>393</v>
      </c>
      <c r="J64" s="43" t="s">
        <v>170</v>
      </c>
      <c r="K64" s="50" t="str">
        <f>""</f>
        <v/>
      </c>
      <c r="L64" s="50" t="str">
        <f>""</f>
        <v/>
      </c>
      <c r="M64" s="27" t="s">
        <v>362</v>
      </c>
      <c r="N64" s="43" t="s">
        <v>365</v>
      </c>
    </row>
    <row r="65" spans="1:14" x14ac:dyDescent="0.2">
      <c r="A65" s="30" t="s">
        <v>161</v>
      </c>
      <c r="B65" s="30" t="s">
        <v>154</v>
      </c>
      <c r="C65" s="31" t="s">
        <v>132</v>
      </c>
      <c r="D65" s="20" t="s">
        <v>146</v>
      </c>
      <c r="E65" s="246">
        <v>1</v>
      </c>
      <c r="F65" s="26" t="s">
        <v>268</v>
      </c>
      <c r="G65" s="26" t="s">
        <v>269</v>
      </c>
      <c r="H65" s="23" t="s">
        <v>5</v>
      </c>
      <c r="I65" s="20" t="s">
        <v>394</v>
      </c>
      <c r="J65" s="43" t="s">
        <v>170</v>
      </c>
      <c r="K65" s="50" t="str">
        <f>"01:58.51"</f>
        <v>01:58.51</v>
      </c>
      <c r="L65" s="50" t="str">
        <f>""</f>
        <v/>
      </c>
      <c r="M65" s="27" t="s">
        <v>315</v>
      </c>
      <c r="N65" s="43" t="s">
        <v>313</v>
      </c>
    </row>
    <row r="66" spans="1:14" x14ac:dyDescent="0.2">
      <c r="A66" s="30" t="s">
        <v>161</v>
      </c>
      <c r="B66" s="30" t="s">
        <v>154</v>
      </c>
      <c r="C66" s="31" t="s">
        <v>132</v>
      </c>
      <c r="D66" s="20" t="s">
        <v>146</v>
      </c>
      <c r="E66" s="247">
        <v>2</v>
      </c>
      <c r="F66" s="26" t="s">
        <v>238</v>
      </c>
      <c r="G66" s="26" t="s">
        <v>239</v>
      </c>
      <c r="H66" s="23" t="s">
        <v>240</v>
      </c>
      <c r="I66" s="20" t="s">
        <v>395</v>
      </c>
      <c r="J66" s="43" t="s">
        <v>174</v>
      </c>
      <c r="K66" s="50" t="str">
        <f>"01:59.57"</f>
        <v>01:59.57</v>
      </c>
      <c r="L66" s="50" t="str">
        <f>""</f>
        <v/>
      </c>
      <c r="M66" s="27" t="s">
        <v>320</v>
      </c>
      <c r="N66" s="43" t="s">
        <v>313</v>
      </c>
    </row>
    <row r="67" spans="1:14" x14ac:dyDescent="0.2">
      <c r="A67" s="30" t="s">
        <v>161</v>
      </c>
      <c r="B67" s="30" t="s">
        <v>154</v>
      </c>
      <c r="C67" s="31" t="s">
        <v>132</v>
      </c>
      <c r="D67" s="20" t="s">
        <v>146</v>
      </c>
      <c r="E67" s="247">
        <v>3</v>
      </c>
      <c r="F67" s="26" t="s">
        <v>199</v>
      </c>
      <c r="G67" s="26" t="s">
        <v>69</v>
      </c>
      <c r="H67" s="23" t="s">
        <v>67</v>
      </c>
      <c r="I67" s="20" t="s">
        <v>396</v>
      </c>
      <c r="J67" s="43" t="s">
        <v>170</v>
      </c>
      <c r="K67" s="50" t="str">
        <f>"02:00.50"</f>
        <v>02:00.50</v>
      </c>
      <c r="L67" s="50" t="str">
        <f>""</f>
        <v/>
      </c>
      <c r="M67" s="27" t="s">
        <v>325</v>
      </c>
      <c r="N67" s="43" t="s">
        <v>313</v>
      </c>
    </row>
    <row r="68" spans="1:14" x14ac:dyDescent="0.2">
      <c r="A68" s="30" t="s">
        <v>161</v>
      </c>
      <c r="B68" s="30" t="s">
        <v>154</v>
      </c>
      <c r="C68" s="31" t="s">
        <v>132</v>
      </c>
      <c r="D68" s="20" t="s">
        <v>146</v>
      </c>
      <c r="E68" s="247">
        <v>4</v>
      </c>
      <c r="F68" s="26" t="s">
        <v>171</v>
      </c>
      <c r="G68" s="26" t="s">
        <v>172</v>
      </c>
      <c r="H68" s="23" t="s">
        <v>173</v>
      </c>
      <c r="I68" s="20" t="s">
        <v>397</v>
      </c>
      <c r="J68" s="43" t="s">
        <v>174</v>
      </c>
      <c r="K68" s="50" t="str">
        <f>"02:01.86"</f>
        <v>02:01.86</v>
      </c>
      <c r="L68" s="50" t="str">
        <f>""</f>
        <v/>
      </c>
      <c r="M68" s="27" t="s">
        <v>320</v>
      </c>
      <c r="N68" s="43" t="s">
        <v>313</v>
      </c>
    </row>
    <row r="69" spans="1:14" x14ac:dyDescent="0.2">
      <c r="A69" s="30" t="s">
        <v>161</v>
      </c>
      <c r="B69" s="30" t="s">
        <v>154</v>
      </c>
      <c r="C69" s="31" t="s">
        <v>132</v>
      </c>
      <c r="D69" s="20" t="s">
        <v>146</v>
      </c>
      <c r="E69" s="247">
        <v>5</v>
      </c>
      <c r="F69" s="26" t="s">
        <v>398</v>
      </c>
      <c r="G69" s="26" t="s">
        <v>399</v>
      </c>
      <c r="H69" s="23" t="s">
        <v>293</v>
      </c>
      <c r="I69" s="20" t="s">
        <v>400</v>
      </c>
      <c r="J69" s="43" t="s">
        <v>174</v>
      </c>
      <c r="K69" s="50" t="str">
        <f>"02:10.03"</f>
        <v>02:10.03</v>
      </c>
      <c r="L69" s="50" t="str">
        <f>""</f>
        <v/>
      </c>
      <c r="M69" s="27" t="s">
        <v>320</v>
      </c>
      <c r="N69" s="43" t="s">
        <v>313</v>
      </c>
    </row>
    <row r="70" spans="1:14" x14ac:dyDescent="0.2">
      <c r="A70" s="30" t="s">
        <v>161</v>
      </c>
      <c r="B70" s="30" t="s">
        <v>154</v>
      </c>
      <c r="C70" s="31" t="s">
        <v>132</v>
      </c>
      <c r="D70" s="20" t="s">
        <v>146</v>
      </c>
      <c r="E70" s="247">
        <v>6</v>
      </c>
      <c r="F70" s="26" t="s">
        <v>75</v>
      </c>
      <c r="G70" s="26" t="s">
        <v>401</v>
      </c>
      <c r="H70" s="23" t="s">
        <v>71</v>
      </c>
      <c r="I70" s="20" t="s">
        <v>402</v>
      </c>
      <c r="J70" s="43" t="s">
        <v>170</v>
      </c>
      <c r="K70" s="50" t="str">
        <f>"02:10.05"</f>
        <v>02:10.05</v>
      </c>
      <c r="L70" s="50" t="str">
        <f>""</f>
        <v/>
      </c>
      <c r="M70" s="27" t="s">
        <v>320</v>
      </c>
      <c r="N70" s="43" t="s">
        <v>313</v>
      </c>
    </row>
    <row r="71" spans="1:14" x14ac:dyDescent="0.2">
      <c r="A71" s="30" t="s">
        <v>161</v>
      </c>
      <c r="B71" s="30" t="s">
        <v>154</v>
      </c>
      <c r="C71" s="31" t="s">
        <v>132</v>
      </c>
      <c r="D71" s="20" t="s">
        <v>146</v>
      </c>
      <c r="E71" s="247">
        <v>7</v>
      </c>
      <c r="F71" s="26" t="s">
        <v>242</v>
      </c>
      <c r="G71" s="26" t="s">
        <v>403</v>
      </c>
      <c r="H71" s="23" t="s">
        <v>71</v>
      </c>
      <c r="I71" s="20" t="s">
        <v>404</v>
      </c>
      <c r="J71" s="43" t="s">
        <v>170</v>
      </c>
      <c r="K71" s="50" t="str">
        <f>"02:10.44"</f>
        <v>02:10.44</v>
      </c>
      <c r="L71" s="50" t="str">
        <f>""</f>
        <v/>
      </c>
      <c r="M71" s="27" t="s">
        <v>320</v>
      </c>
      <c r="N71" s="43" t="s">
        <v>313</v>
      </c>
    </row>
    <row r="72" spans="1:14" x14ac:dyDescent="0.2">
      <c r="A72" s="30" t="s">
        <v>161</v>
      </c>
      <c r="B72" s="30" t="s">
        <v>154</v>
      </c>
      <c r="C72" s="31" t="s">
        <v>132</v>
      </c>
      <c r="D72" s="20" t="s">
        <v>146</v>
      </c>
      <c r="E72" s="247">
        <v>8</v>
      </c>
      <c r="F72" s="26" t="s">
        <v>236</v>
      </c>
      <c r="G72" s="26" t="s">
        <v>237</v>
      </c>
      <c r="H72" s="23" t="s">
        <v>1</v>
      </c>
      <c r="I72" s="20" t="s">
        <v>405</v>
      </c>
      <c r="J72" s="43" t="s">
        <v>170</v>
      </c>
      <c r="K72" s="50" t="str">
        <f>"02:26.01"</f>
        <v>02:26.01</v>
      </c>
      <c r="L72" s="50" t="str">
        <f>""</f>
        <v/>
      </c>
      <c r="M72" s="27" t="s">
        <v>320</v>
      </c>
      <c r="N72" s="43" t="s">
        <v>313</v>
      </c>
    </row>
    <row r="73" spans="1:14" x14ac:dyDescent="0.2">
      <c r="A73" s="30" t="s">
        <v>161</v>
      </c>
      <c r="B73" s="30" t="s">
        <v>154</v>
      </c>
      <c r="C73" s="31" t="s">
        <v>132</v>
      </c>
      <c r="D73" s="20" t="s">
        <v>146</v>
      </c>
      <c r="E73" s="247" t="s">
        <v>362</v>
      </c>
      <c r="F73" s="26" t="s">
        <v>212</v>
      </c>
      <c r="G73" s="26" t="s">
        <v>63</v>
      </c>
      <c r="H73" s="23" t="s">
        <v>181</v>
      </c>
      <c r="I73" s="20" t="s">
        <v>406</v>
      </c>
      <c r="J73" s="43" t="s">
        <v>175</v>
      </c>
      <c r="K73" s="50" t="str">
        <f>""</f>
        <v/>
      </c>
      <c r="L73" s="50" t="str">
        <f>""</f>
        <v/>
      </c>
      <c r="M73" s="27" t="s">
        <v>362</v>
      </c>
      <c r="N73" s="43" t="s">
        <v>365</v>
      </c>
    </row>
    <row r="74" spans="1:14" x14ac:dyDescent="0.2">
      <c r="A74" s="30" t="s">
        <v>161</v>
      </c>
      <c r="B74" s="30" t="s">
        <v>154</v>
      </c>
      <c r="C74" s="31" t="s">
        <v>132</v>
      </c>
      <c r="D74" s="20" t="s">
        <v>146</v>
      </c>
      <c r="E74" s="247" t="s">
        <v>362</v>
      </c>
      <c r="F74" s="26" t="s">
        <v>99</v>
      </c>
      <c r="G74" s="26" t="s">
        <v>100</v>
      </c>
      <c r="H74" s="23" t="s">
        <v>1</v>
      </c>
      <c r="I74" s="20" t="s">
        <v>407</v>
      </c>
      <c r="J74" s="43" t="s">
        <v>170</v>
      </c>
      <c r="K74" s="50" t="str">
        <f>""</f>
        <v/>
      </c>
      <c r="L74" s="50" t="str">
        <f>""</f>
        <v/>
      </c>
      <c r="M74" s="27" t="s">
        <v>362</v>
      </c>
      <c r="N74" s="43" t="s">
        <v>365</v>
      </c>
    </row>
    <row r="75" spans="1:14" x14ac:dyDescent="0.2">
      <c r="A75" s="30" t="s">
        <v>161</v>
      </c>
      <c r="B75" s="30" t="s">
        <v>154</v>
      </c>
      <c r="C75" s="31" t="s">
        <v>132</v>
      </c>
      <c r="D75" s="20" t="s">
        <v>162</v>
      </c>
      <c r="E75" s="246">
        <v>1</v>
      </c>
      <c r="F75" s="26" t="s">
        <v>408</v>
      </c>
      <c r="G75" s="26" t="s">
        <v>37</v>
      </c>
      <c r="H75" s="23" t="s">
        <v>176</v>
      </c>
      <c r="I75" s="20" t="s">
        <v>409</v>
      </c>
      <c r="J75" s="43" t="s">
        <v>174</v>
      </c>
      <c r="K75" s="50" t="str">
        <f>"04:07.54"</f>
        <v>04:07.54</v>
      </c>
      <c r="L75" s="50" t="str">
        <f>""</f>
        <v/>
      </c>
      <c r="M75" s="27" t="s">
        <v>315</v>
      </c>
      <c r="N75" s="43" t="s">
        <v>313</v>
      </c>
    </row>
    <row r="76" spans="1:14" x14ac:dyDescent="0.2">
      <c r="A76" s="30" t="s">
        <v>161</v>
      </c>
      <c r="B76" s="30" t="s">
        <v>154</v>
      </c>
      <c r="C76" s="31" t="s">
        <v>132</v>
      </c>
      <c r="D76" s="20" t="s">
        <v>162</v>
      </c>
      <c r="E76" s="247">
        <v>2</v>
      </c>
      <c r="F76" s="26" t="s">
        <v>391</v>
      </c>
      <c r="G76" s="26" t="s">
        <v>392</v>
      </c>
      <c r="H76" s="23" t="s">
        <v>5</v>
      </c>
      <c r="I76" s="20" t="s">
        <v>393</v>
      </c>
      <c r="J76" s="43" t="s">
        <v>170</v>
      </c>
      <c r="K76" s="50" t="str">
        <f>"04:14.35"</f>
        <v>04:14.35</v>
      </c>
      <c r="L76" s="50" t="str">
        <f>""</f>
        <v/>
      </c>
      <c r="M76" s="27" t="s">
        <v>320</v>
      </c>
      <c r="N76" s="43" t="s">
        <v>313</v>
      </c>
    </row>
    <row r="77" spans="1:14" x14ac:dyDescent="0.2">
      <c r="A77" s="30" t="s">
        <v>161</v>
      </c>
      <c r="B77" s="30" t="s">
        <v>154</v>
      </c>
      <c r="C77" s="31" t="s">
        <v>132</v>
      </c>
      <c r="D77" s="20" t="s">
        <v>162</v>
      </c>
      <c r="E77" s="247">
        <v>3</v>
      </c>
      <c r="F77" s="26" t="s">
        <v>298</v>
      </c>
      <c r="G77" s="26" t="s">
        <v>54</v>
      </c>
      <c r="H77" s="23" t="s">
        <v>51</v>
      </c>
      <c r="I77" s="20" t="s">
        <v>410</v>
      </c>
      <c r="J77" s="43" t="s">
        <v>170</v>
      </c>
      <c r="K77" s="50" t="str">
        <f>"04:45.03"</f>
        <v>04:45.03</v>
      </c>
      <c r="L77" s="50" t="str">
        <f>""</f>
        <v/>
      </c>
      <c r="M77" s="27" t="s">
        <v>320</v>
      </c>
      <c r="N77" s="43" t="s">
        <v>313</v>
      </c>
    </row>
    <row r="78" spans="1:14" x14ac:dyDescent="0.2">
      <c r="A78" s="30" t="s">
        <v>161</v>
      </c>
      <c r="B78" s="30" t="s">
        <v>154</v>
      </c>
      <c r="C78" s="31" t="s">
        <v>132</v>
      </c>
      <c r="D78" s="20" t="s">
        <v>162</v>
      </c>
      <c r="E78" s="247">
        <v>4</v>
      </c>
      <c r="F78" s="26" t="s">
        <v>375</v>
      </c>
      <c r="G78" s="26" t="s">
        <v>54</v>
      </c>
      <c r="H78" s="23" t="s">
        <v>177</v>
      </c>
      <c r="I78" s="20" t="s">
        <v>376</v>
      </c>
      <c r="J78" s="43" t="s">
        <v>174</v>
      </c>
      <c r="K78" s="50" t="str">
        <f>"04:45.69"</f>
        <v>04:45.69</v>
      </c>
      <c r="L78" s="50" t="str">
        <f>""</f>
        <v/>
      </c>
      <c r="M78" s="27" t="s">
        <v>320</v>
      </c>
      <c r="N78" s="43" t="s">
        <v>313</v>
      </c>
    </row>
    <row r="79" spans="1:14" x14ac:dyDescent="0.2">
      <c r="A79" s="30" t="s">
        <v>161</v>
      </c>
      <c r="B79" s="30" t="s">
        <v>154</v>
      </c>
      <c r="C79" s="31" t="s">
        <v>132</v>
      </c>
      <c r="D79" s="20" t="s">
        <v>162</v>
      </c>
      <c r="E79" s="247">
        <v>5</v>
      </c>
      <c r="F79" s="26" t="s">
        <v>411</v>
      </c>
      <c r="G79" s="26" t="s">
        <v>16</v>
      </c>
      <c r="H79" s="23" t="s">
        <v>333</v>
      </c>
      <c r="I79" s="20" t="s">
        <v>412</v>
      </c>
      <c r="J79" s="43" t="s">
        <v>174</v>
      </c>
      <c r="K79" s="50" t="str">
        <f>"04:50.43"</f>
        <v>04:50.43</v>
      </c>
      <c r="L79" s="50" t="str">
        <f>""</f>
        <v/>
      </c>
      <c r="M79" s="27" t="s">
        <v>320</v>
      </c>
      <c r="N79" s="43" t="s">
        <v>313</v>
      </c>
    </row>
    <row r="80" spans="1:14" x14ac:dyDescent="0.2">
      <c r="A80" s="30" t="s">
        <v>161</v>
      </c>
      <c r="B80" s="30" t="s">
        <v>154</v>
      </c>
      <c r="C80" s="31" t="s">
        <v>132</v>
      </c>
      <c r="D80" s="20" t="s">
        <v>162</v>
      </c>
      <c r="E80" s="247" t="s">
        <v>362</v>
      </c>
      <c r="F80" s="26" t="s">
        <v>272</v>
      </c>
      <c r="G80" s="26" t="s">
        <v>271</v>
      </c>
      <c r="H80" s="23" t="s">
        <v>46</v>
      </c>
      <c r="I80" s="20" t="s">
        <v>413</v>
      </c>
      <c r="J80" s="43" t="s">
        <v>170</v>
      </c>
      <c r="K80" s="50" t="str">
        <f>""</f>
        <v/>
      </c>
      <c r="L80" s="50" t="str">
        <f>""</f>
        <v/>
      </c>
      <c r="M80" s="27" t="s">
        <v>362</v>
      </c>
      <c r="N80" s="43" t="s">
        <v>365</v>
      </c>
    </row>
    <row r="81" spans="1:14" x14ac:dyDescent="0.2">
      <c r="A81" s="30" t="s">
        <v>161</v>
      </c>
      <c r="B81" s="30" t="s">
        <v>154</v>
      </c>
      <c r="C81" s="31" t="s">
        <v>132</v>
      </c>
      <c r="D81" s="20" t="s">
        <v>162</v>
      </c>
      <c r="E81" s="247" t="s">
        <v>362</v>
      </c>
      <c r="F81" s="26" t="s">
        <v>414</v>
      </c>
      <c r="G81" s="26" t="s">
        <v>6</v>
      </c>
      <c r="H81" s="23" t="s">
        <v>5</v>
      </c>
      <c r="I81" s="20" t="s">
        <v>415</v>
      </c>
      <c r="J81" s="43" t="s">
        <v>170</v>
      </c>
      <c r="K81" s="50" t="str">
        <f>""</f>
        <v/>
      </c>
      <c r="L81" s="50" t="str">
        <f>""</f>
        <v/>
      </c>
      <c r="M81" s="27" t="s">
        <v>362</v>
      </c>
      <c r="N81" s="43" t="s">
        <v>365</v>
      </c>
    </row>
    <row r="82" spans="1:14" x14ac:dyDescent="0.2">
      <c r="A82" s="30" t="s">
        <v>161</v>
      </c>
      <c r="B82" s="30" t="s">
        <v>154</v>
      </c>
      <c r="C82" s="31" t="s">
        <v>132</v>
      </c>
      <c r="D82" s="20" t="s">
        <v>162</v>
      </c>
      <c r="E82" s="247" t="s">
        <v>362</v>
      </c>
      <c r="F82" s="26" t="s">
        <v>64</v>
      </c>
      <c r="G82" s="26" t="s">
        <v>41</v>
      </c>
      <c r="H82" s="23" t="s">
        <v>60</v>
      </c>
      <c r="I82" s="20" t="s">
        <v>416</v>
      </c>
      <c r="J82" s="43" t="s">
        <v>170</v>
      </c>
      <c r="K82" s="50" t="str">
        <f>""</f>
        <v/>
      </c>
      <c r="L82" s="50" t="str">
        <f>""</f>
        <v/>
      </c>
      <c r="M82" s="27" t="s">
        <v>362</v>
      </c>
      <c r="N82" s="43" t="s">
        <v>365</v>
      </c>
    </row>
    <row r="83" spans="1:14" x14ac:dyDescent="0.2">
      <c r="A83" s="30" t="s">
        <v>161</v>
      </c>
      <c r="B83" s="30" t="s">
        <v>154</v>
      </c>
      <c r="C83" s="31" t="s">
        <v>132</v>
      </c>
      <c r="D83" s="20" t="s">
        <v>182</v>
      </c>
      <c r="E83" s="246" t="str">
        <f>"1"</f>
        <v>1</v>
      </c>
      <c r="F83" s="26" t="s">
        <v>94</v>
      </c>
      <c r="G83" s="26" t="s">
        <v>95</v>
      </c>
      <c r="H83" s="23" t="s">
        <v>1</v>
      </c>
      <c r="I83" s="20" t="s">
        <v>417</v>
      </c>
      <c r="J83" s="43" t="s">
        <v>170</v>
      </c>
      <c r="K83" s="50" t="str">
        <f>"00:07.98"</f>
        <v>00:07.98</v>
      </c>
      <c r="L83" s="50" t="str">
        <f>"serie 00:10.93"</f>
        <v>serie 00:10.93</v>
      </c>
      <c r="M83" s="27" t="s">
        <v>312</v>
      </c>
      <c r="N83" s="43" t="s">
        <v>313</v>
      </c>
    </row>
    <row r="84" spans="1:14" x14ac:dyDescent="0.2">
      <c r="A84" s="30" t="s">
        <v>161</v>
      </c>
      <c r="B84" s="30" t="s">
        <v>154</v>
      </c>
      <c r="C84" s="31" t="s">
        <v>132</v>
      </c>
      <c r="D84" s="20" t="s">
        <v>182</v>
      </c>
      <c r="E84" s="247" t="str">
        <f>"2"</f>
        <v>2</v>
      </c>
      <c r="F84" s="26" t="s">
        <v>106</v>
      </c>
      <c r="G84" s="26" t="s">
        <v>107</v>
      </c>
      <c r="H84" s="23" t="s">
        <v>1</v>
      </c>
      <c r="I84" s="20" t="s">
        <v>372</v>
      </c>
      <c r="J84" s="43" t="s">
        <v>170</v>
      </c>
      <c r="K84" s="50" t="str">
        <f>"00:08.22"</f>
        <v>00:08.22</v>
      </c>
      <c r="L84" s="50" t="str">
        <f>"serie 00:08.19"</f>
        <v>serie 00:08.19</v>
      </c>
      <c r="M84" s="27" t="s">
        <v>312</v>
      </c>
      <c r="N84" s="43" t="s">
        <v>313</v>
      </c>
    </row>
    <row r="85" spans="1:14" x14ac:dyDescent="0.2">
      <c r="A85" s="30" t="s">
        <v>161</v>
      </c>
      <c r="B85" s="30" t="s">
        <v>154</v>
      </c>
      <c r="C85" s="31" t="s">
        <v>132</v>
      </c>
      <c r="D85" s="20" t="s">
        <v>182</v>
      </c>
      <c r="E85" s="247">
        <v>3</v>
      </c>
      <c r="F85" s="26" t="s">
        <v>275</v>
      </c>
      <c r="G85" s="26" t="s">
        <v>6</v>
      </c>
      <c r="H85" s="23" t="s">
        <v>67</v>
      </c>
      <c r="I85" s="20" t="s">
        <v>418</v>
      </c>
      <c r="J85" s="43" t="s">
        <v>170</v>
      </c>
      <c r="K85" s="50" t="str">
        <f>"00:08.39"</f>
        <v>00:08.39</v>
      </c>
      <c r="L85" s="50" t="str">
        <f>"serie 00:08.43"</f>
        <v>serie 00:08.43</v>
      </c>
      <c r="M85" s="27" t="s">
        <v>315</v>
      </c>
      <c r="N85" s="43" t="s">
        <v>313</v>
      </c>
    </row>
    <row r="86" spans="1:14" x14ac:dyDescent="0.2">
      <c r="A86" s="30" t="s">
        <v>161</v>
      </c>
      <c r="B86" s="30" t="s">
        <v>154</v>
      </c>
      <c r="C86" s="31" t="s">
        <v>132</v>
      </c>
      <c r="D86" s="20" t="s">
        <v>182</v>
      </c>
      <c r="E86" s="247">
        <v>4</v>
      </c>
      <c r="F86" s="26" t="s">
        <v>85</v>
      </c>
      <c r="G86" s="26" t="s">
        <v>86</v>
      </c>
      <c r="H86" s="23" t="s">
        <v>1</v>
      </c>
      <c r="I86" s="20" t="s">
        <v>371</v>
      </c>
      <c r="J86" s="43" t="s">
        <v>170</v>
      </c>
      <c r="K86" s="50" t="str">
        <f>"00:08.45"</f>
        <v>00:08.45</v>
      </c>
      <c r="L86" s="50" t="str">
        <f>"serie 00:08.45"</f>
        <v>serie 00:08.45</v>
      </c>
      <c r="M86" s="27" t="s">
        <v>315</v>
      </c>
      <c r="N86" s="43" t="s">
        <v>313</v>
      </c>
    </row>
    <row r="87" spans="1:14" x14ac:dyDescent="0.2">
      <c r="A87" s="30" t="s">
        <v>161</v>
      </c>
      <c r="B87" s="30" t="s">
        <v>154</v>
      </c>
      <c r="C87" s="31" t="s">
        <v>132</v>
      </c>
      <c r="D87" s="20" t="s">
        <v>182</v>
      </c>
      <c r="E87" s="247">
        <v>5</v>
      </c>
      <c r="F87" s="26" t="s">
        <v>419</v>
      </c>
      <c r="G87" s="26" t="s">
        <v>50</v>
      </c>
      <c r="H87" s="23" t="s">
        <v>333</v>
      </c>
      <c r="I87" s="20" t="s">
        <v>420</v>
      </c>
      <c r="J87" s="43" t="s">
        <v>174</v>
      </c>
      <c r="K87" s="50" t="str">
        <f>"00:08.74"</f>
        <v>00:08.74</v>
      </c>
      <c r="L87" s="50" t="str">
        <f>"serie 00:09.12"</f>
        <v>serie 00:09.12</v>
      </c>
      <c r="M87" s="27" t="s">
        <v>315</v>
      </c>
      <c r="N87" s="43" t="s">
        <v>313</v>
      </c>
    </row>
    <row r="88" spans="1:14" x14ac:dyDescent="0.2">
      <c r="A88" s="30" t="s">
        <v>161</v>
      </c>
      <c r="B88" s="30" t="s">
        <v>154</v>
      </c>
      <c r="C88" s="31" t="s">
        <v>132</v>
      </c>
      <c r="D88" s="20" t="s">
        <v>182</v>
      </c>
      <c r="E88" s="247">
        <v>6</v>
      </c>
      <c r="F88" s="26" t="s">
        <v>30</v>
      </c>
      <c r="G88" s="26" t="s">
        <v>31</v>
      </c>
      <c r="H88" s="23" t="s">
        <v>5</v>
      </c>
      <c r="I88" s="20" t="s">
        <v>421</v>
      </c>
      <c r="J88" s="43" t="s">
        <v>170</v>
      </c>
      <c r="K88" s="50" t="str">
        <f>"00:08.68"</f>
        <v>00:08.68</v>
      </c>
      <c r="L88" s="50" t="str">
        <f>"serie 00:08.68"</f>
        <v>serie 00:08.68</v>
      </c>
      <c r="M88" s="27" t="s">
        <v>315</v>
      </c>
      <c r="N88" s="43" t="s">
        <v>313</v>
      </c>
    </row>
    <row r="89" spans="1:14" x14ac:dyDescent="0.2">
      <c r="A89" s="30" t="s">
        <v>161</v>
      </c>
      <c r="B89" s="30" t="s">
        <v>154</v>
      </c>
      <c r="C89" s="31" t="s">
        <v>132</v>
      </c>
      <c r="D89" s="20" t="s">
        <v>182</v>
      </c>
      <c r="E89" s="247">
        <v>7</v>
      </c>
      <c r="F89" s="26" t="s">
        <v>232</v>
      </c>
      <c r="G89" s="26" t="s">
        <v>9</v>
      </c>
      <c r="H89" s="23" t="s">
        <v>1</v>
      </c>
      <c r="I89" s="20" t="s">
        <v>422</v>
      </c>
      <c r="J89" s="43" t="s">
        <v>170</v>
      </c>
      <c r="K89" s="50" t="str">
        <f>"00:08.82"</f>
        <v>00:08.82</v>
      </c>
      <c r="L89" s="50" t="str">
        <f>""</f>
        <v/>
      </c>
      <c r="M89" s="27" t="s">
        <v>315</v>
      </c>
      <c r="N89" s="43" t="s">
        <v>313</v>
      </c>
    </row>
    <row r="90" spans="1:14" x14ac:dyDescent="0.2">
      <c r="A90" s="30" t="s">
        <v>161</v>
      </c>
      <c r="B90" s="30" t="s">
        <v>154</v>
      </c>
      <c r="C90" s="31" t="s">
        <v>132</v>
      </c>
      <c r="D90" s="20" t="s">
        <v>182</v>
      </c>
      <c r="E90" s="247">
        <v>8</v>
      </c>
      <c r="F90" s="26" t="s">
        <v>233</v>
      </c>
      <c r="G90" s="26" t="s">
        <v>37</v>
      </c>
      <c r="H90" s="23" t="s">
        <v>173</v>
      </c>
      <c r="I90" s="20" t="s">
        <v>344</v>
      </c>
      <c r="J90" s="43" t="s">
        <v>174</v>
      </c>
      <c r="K90" s="50" t="str">
        <f>""</f>
        <v/>
      </c>
      <c r="L90" s="50" t="str">
        <f>"serie 00:08.91"</f>
        <v>serie 00:08.91</v>
      </c>
      <c r="M90" s="27" t="s">
        <v>320</v>
      </c>
      <c r="N90" s="43" t="s">
        <v>313</v>
      </c>
    </row>
    <row r="91" spans="1:14" x14ac:dyDescent="0.2">
      <c r="A91" s="30" t="s">
        <v>161</v>
      </c>
      <c r="B91" s="30" t="s">
        <v>154</v>
      </c>
      <c r="C91" s="31" t="s">
        <v>132</v>
      </c>
      <c r="D91" s="20" t="s">
        <v>182</v>
      </c>
      <c r="E91" s="247" t="s">
        <v>362</v>
      </c>
      <c r="F91" s="26" t="s">
        <v>228</v>
      </c>
      <c r="G91" s="26" t="s">
        <v>229</v>
      </c>
      <c r="H91" s="23" t="s">
        <v>1</v>
      </c>
      <c r="I91" s="20" t="s">
        <v>423</v>
      </c>
      <c r="J91" s="43" t="s">
        <v>170</v>
      </c>
      <c r="K91" s="50" t="str">
        <f>""</f>
        <v/>
      </c>
      <c r="L91" s="50" t="str">
        <f>""</f>
        <v/>
      </c>
      <c r="M91" s="27" t="s">
        <v>362</v>
      </c>
      <c r="N91" s="43" t="s">
        <v>365</v>
      </c>
    </row>
    <row r="92" spans="1:14" x14ac:dyDescent="0.2">
      <c r="A92" s="30" t="s">
        <v>161</v>
      </c>
      <c r="B92" s="30" t="s">
        <v>154</v>
      </c>
      <c r="C92" s="31" t="s">
        <v>132</v>
      </c>
      <c r="D92" s="20" t="s">
        <v>163</v>
      </c>
      <c r="E92" s="246" t="str">
        <f>"1"</f>
        <v>1</v>
      </c>
      <c r="F92" s="26" t="s">
        <v>93</v>
      </c>
      <c r="G92" s="26" t="s">
        <v>424</v>
      </c>
      <c r="H92" s="23" t="s">
        <v>60</v>
      </c>
      <c r="I92" s="20" t="s">
        <v>425</v>
      </c>
      <c r="J92" s="43" t="s">
        <v>170</v>
      </c>
      <c r="K92" s="50" t="str">
        <f>"00:59.10"</f>
        <v>00:59.10</v>
      </c>
      <c r="L92" s="50" t="str">
        <f>""</f>
        <v/>
      </c>
      <c r="M92" s="27" t="s">
        <v>315</v>
      </c>
      <c r="N92" s="43" t="s">
        <v>313</v>
      </c>
    </row>
    <row r="93" spans="1:14" x14ac:dyDescent="0.2">
      <c r="A93" s="30" t="s">
        <v>161</v>
      </c>
      <c r="B93" s="30" t="s">
        <v>154</v>
      </c>
      <c r="C93" s="31" t="s">
        <v>132</v>
      </c>
      <c r="D93" s="20" t="s">
        <v>163</v>
      </c>
      <c r="E93" s="247" t="str">
        <f>"2"</f>
        <v>2</v>
      </c>
      <c r="F93" s="26" t="s">
        <v>292</v>
      </c>
      <c r="G93" s="26" t="s">
        <v>291</v>
      </c>
      <c r="H93" s="23" t="s">
        <v>290</v>
      </c>
      <c r="I93" s="20" t="s">
        <v>426</v>
      </c>
      <c r="J93" s="43" t="s">
        <v>174</v>
      </c>
      <c r="K93" s="50" t="str">
        <f>"00:57.99"</f>
        <v>00:57.99</v>
      </c>
      <c r="L93" s="50" t="str">
        <f>""</f>
        <v/>
      </c>
      <c r="M93" s="27" t="s">
        <v>312</v>
      </c>
      <c r="N93" s="43" t="s">
        <v>313</v>
      </c>
    </row>
    <row r="94" spans="1:14" x14ac:dyDescent="0.2">
      <c r="A94" s="30" t="s">
        <v>161</v>
      </c>
      <c r="B94" s="30" t="s">
        <v>154</v>
      </c>
      <c r="C94" s="31" t="s">
        <v>132</v>
      </c>
      <c r="D94" s="20" t="s">
        <v>163</v>
      </c>
      <c r="E94" s="247">
        <v>3</v>
      </c>
      <c r="F94" s="26" t="s">
        <v>427</v>
      </c>
      <c r="G94" s="26" t="s">
        <v>428</v>
      </c>
      <c r="H94" s="23" t="s">
        <v>67</v>
      </c>
      <c r="I94" s="20" t="s">
        <v>429</v>
      </c>
      <c r="J94" s="43" t="s">
        <v>170</v>
      </c>
      <c r="K94" s="50" t="str">
        <f>"00:55.93"</f>
        <v>00:55.93</v>
      </c>
      <c r="L94" s="50" t="str">
        <f>""</f>
        <v/>
      </c>
      <c r="M94" s="27" t="s">
        <v>325</v>
      </c>
      <c r="N94" s="43" t="s">
        <v>313</v>
      </c>
    </row>
    <row r="95" spans="1:14" x14ac:dyDescent="0.2">
      <c r="A95" s="30" t="s">
        <v>161</v>
      </c>
      <c r="B95" s="30" t="s">
        <v>154</v>
      </c>
      <c r="C95" s="31" t="s">
        <v>132</v>
      </c>
      <c r="D95" s="20" t="s">
        <v>157</v>
      </c>
      <c r="E95" s="246" t="str">
        <f>"1"</f>
        <v>1</v>
      </c>
      <c r="F95" s="26" t="s">
        <v>419</v>
      </c>
      <c r="G95" s="26" t="s">
        <v>50</v>
      </c>
      <c r="H95" s="23" t="s">
        <v>333</v>
      </c>
      <c r="I95" s="20" t="s">
        <v>420</v>
      </c>
      <c r="J95" s="43" t="s">
        <v>174</v>
      </c>
      <c r="K95" s="50" t="str">
        <f>"2.06"</f>
        <v>2.06</v>
      </c>
      <c r="L95" s="50" t="str">
        <f>""</f>
        <v/>
      </c>
      <c r="M95" s="27" t="s">
        <v>312</v>
      </c>
      <c r="N95" s="43" t="s">
        <v>313</v>
      </c>
    </row>
    <row r="96" spans="1:14" x14ac:dyDescent="0.2">
      <c r="A96" s="30" t="s">
        <v>161</v>
      </c>
      <c r="B96" s="30" t="s">
        <v>154</v>
      </c>
      <c r="C96" s="31" t="s">
        <v>132</v>
      </c>
      <c r="D96" s="20" t="s">
        <v>157</v>
      </c>
      <c r="E96" s="247" t="str">
        <f>"2"</f>
        <v>2</v>
      </c>
      <c r="F96" s="26" t="s">
        <v>88</v>
      </c>
      <c r="G96" s="26" t="s">
        <v>32</v>
      </c>
      <c r="H96" s="23" t="s">
        <v>1</v>
      </c>
      <c r="I96" s="20" t="s">
        <v>430</v>
      </c>
      <c r="J96" s="43" t="s">
        <v>170</v>
      </c>
      <c r="K96" s="50" t="str">
        <f>"1.98"</f>
        <v>1.98</v>
      </c>
      <c r="L96" s="50" t="str">
        <f>""</f>
        <v/>
      </c>
      <c r="M96" s="27" t="s">
        <v>315</v>
      </c>
      <c r="N96" s="43" t="s">
        <v>313</v>
      </c>
    </row>
    <row r="97" spans="1:14" x14ac:dyDescent="0.2">
      <c r="A97" s="30" t="s">
        <v>161</v>
      </c>
      <c r="B97" s="30" t="s">
        <v>154</v>
      </c>
      <c r="C97" s="31" t="s">
        <v>132</v>
      </c>
      <c r="D97" s="20" t="s">
        <v>157</v>
      </c>
      <c r="E97" s="247">
        <v>3</v>
      </c>
      <c r="F97" s="26" t="s">
        <v>431</v>
      </c>
      <c r="G97" s="26" t="s">
        <v>19</v>
      </c>
      <c r="H97" s="23" t="s">
        <v>5</v>
      </c>
      <c r="I97" s="20" t="s">
        <v>432</v>
      </c>
      <c r="J97" s="43" t="s">
        <v>170</v>
      </c>
      <c r="K97" s="50" t="str">
        <f>"1.95"</f>
        <v>1.95</v>
      </c>
      <c r="L97" s="50" t="str">
        <f>""</f>
        <v/>
      </c>
      <c r="M97" s="27" t="s">
        <v>315</v>
      </c>
      <c r="N97" s="43" t="s">
        <v>313</v>
      </c>
    </row>
    <row r="98" spans="1:14" x14ac:dyDescent="0.2">
      <c r="A98" s="30" t="s">
        <v>161</v>
      </c>
      <c r="B98" s="30" t="s">
        <v>154</v>
      </c>
      <c r="C98" s="31" t="s">
        <v>132</v>
      </c>
      <c r="D98" s="20" t="s">
        <v>157</v>
      </c>
      <c r="E98" s="247">
        <v>4</v>
      </c>
      <c r="F98" s="26" t="s">
        <v>244</v>
      </c>
      <c r="G98" s="26" t="s">
        <v>208</v>
      </c>
      <c r="H98" s="23" t="s">
        <v>176</v>
      </c>
      <c r="I98" s="20" t="s">
        <v>433</v>
      </c>
      <c r="J98" s="43" t="s">
        <v>174</v>
      </c>
      <c r="K98" s="50" t="str">
        <f>"1.84"</f>
        <v>1.84</v>
      </c>
      <c r="L98" s="50" t="str">
        <f>""</f>
        <v/>
      </c>
      <c r="M98" s="27" t="s">
        <v>320</v>
      </c>
      <c r="N98" s="43" t="s">
        <v>313</v>
      </c>
    </row>
    <row r="99" spans="1:14" x14ac:dyDescent="0.2">
      <c r="A99" s="30" t="s">
        <v>161</v>
      </c>
      <c r="B99" s="30" t="s">
        <v>154</v>
      </c>
      <c r="C99" s="31" t="s">
        <v>132</v>
      </c>
      <c r="D99" s="20" t="s">
        <v>155</v>
      </c>
      <c r="E99" s="246" t="str">
        <f>"1"</f>
        <v>1</v>
      </c>
      <c r="F99" s="26" t="s">
        <v>446</v>
      </c>
      <c r="G99" s="26" t="s">
        <v>69</v>
      </c>
      <c r="H99" s="23" t="s">
        <v>333</v>
      </c>
      <c r="I99" s="20" t="s">
        <v>447</v>
      </c>
      <c r="J99" s="43" t="s">
        <v>174</v>
      </c>
      <c r="K99" s="50" t="str">
        <f>"6.56"</f>
        <v>6.56</v>
      </c>
      <c r="L99" s="50" t="str">
        <f>""</f>
        <v/>
      </c>
      <c r="M99" s="27" t="s">
        <v>320</v>
      </c>
      <c r="N99" s="43" t="s">
        <v>313</v>
      </c>
    </row>
    <row r="100" spans="1:14" x14ac:dyDescent="0.2">
      <c r="A100" s="30" t="s">
        <v>161</v>
      </c>
      <c r="B100" s="30" t="s">
        <v>154</v>
      </c>
      <c r="C100" s="31" t="s">
        <v>132</v>
      </c>
      <c r="D100" s="20" t="s">
        <v>155</v>
      </c>
      <c r="E100" s="247" t="str">
        <f>"2"</f>
        <v>2</v>
      </c>
      <c r="F100" s="26" t="s">
        <v>373</v>
      </c>
      <c r="G100" s="26" t="s">
        <v>47</v>
      </c>
      <c r="H100" s="23" t="s">
        <v>176</v>
      </c>
      <c r="I100" s="20" t="s">
        <v>374</v>
      </c>
      <c r="J100" s="43" t="s">
        <v>174</v>
      </c>
      <c r="K100" s="50" t="str">
        <f>"6.39"</f>
        <v>6.39</v>
      </c>
      <c r="L100" s="50" t="str">
        <f>""</f>
        <v/>
      </c>
      <c r="M100" s="27" t="s">
        <v>320</v>
      </c>
      <c r="N100" s="43" t="s">
        <v>313</v>
      </c>
    </row>
    <row r="101" spans="1:14" x14ac:dyDescent="0.2">
      <c r="A101" s="30" t="s">
        <v>161</v>
      </c>
      <c r="B101" s="30" t="s">
        <v>154</v>
      </c>
      <c r="C101" s="31" t="s">
        <v>132</v>
      </c>
      <c r="D101" s="20" t="s">
        <v>155</v>
      </c>
      <c r="E101" s="247" t="str">
        <f>"3"</f>
        <v>3</v>
      </c>
      <c r="F101" s="26" t="s">
        <v>463</v>
      </c>
      <c r="G101" s="26" t="s">
        <v>49</v>
      </c>
      <c r="H101" s="23" t="s">
        <v>333</v>
      </c>
      <c r="I101" s="20" t="s">
        <v>464</v>
      </c>
      <c r="J101" s="43" t="s">
        <v>174</v>
      </c>
      <c r="K101" s="50" t="str">
        <f>"5.91"</f>
        <v>5.91</v>
      </c>
      <c r="L101" s="50" t="str">
        <f>""</f>
        <v/>
      </c>
      <c r="M101" s="27" t="s">
        <v>320</v>
      </c>
      <c r="N101" s="43" t="s">
        <v>313</v>
      </c>
    </row>
    <row r="102" spans="1:14" x14ac:dyDescent="0.2">
      <c r="A102" s="30" t="s">
        <v>161</v>
      </c>
      <c r="B102" s="30" t="s">
        <v>154</v>
      </c>
      <c r="C102" s="31" t="s">
        <v>132</v>
      </c>
      <c r="D102" s="20" t="s">
        <v>155</v>
      </c>
      <c r="E102" s="247" t="str">
        <f>"2"</f>
        <v>2</v>
      </c>
      <c r="F102" s="26" t="s">
        <v>465</v>
      </c>
      <c r="G102" s="26" t="s">
        <v>20</v>
      </c>
      <c r="H102" s="23" t="s">
        <v>1</v>
      </c>
      <c r="I102" s="20" t="s">
        <v>466</v>
      </c>
      <c r="J102" s="43" t="s">
        <v>170</v>
      </c>
      <c r="K102" s="50" t="str">
        <f>"5.63"</f>
        <v>5.63</v>
      </c>
      <c r="L102" s="50" t="str">
        <f>""</f>
        <v/>
      </c>
      <c r="M102" s="27" t="s">
        <v>320</v>
      </c>
      <c r="N102" s="43" t="s">
        <v>313</v>
      </c>
    </row>
    <row r="103" spans="1:14" x14ac:dyDescent="0.2">
      <c r="A103" s="30" t="s">
        <v>161</v>
      </c>
      <c r="B103" s="30" t="s">
        <v>154</v>
      </c>
      <c r="C103" s="31" t="s">
        <v>132</v>
      </c>
      <c r="D103" s="20" t="s">
        <v>155</v>
      </c>
      <c r="E103" s="247" t="s">
        <v>362</v>
      </c>
      <c r="F103" s="26" t="s">
        <v>363</v>
      </c>
      <c r="G103" s="26" t="s">
        <v>63</v>
      </c>
      <c r="H103" s="23" t="s">
        <v>60</v>
      </c>
      <c r="I103" s="20" t="s">
        <v>364</v>
      </c>
      <c r="J103" s="43" t="s">
        <v>170</v>
      </c>
      <c r="K103" s="50" t="str">
        <f>""</f>
        <v/>
      </c>
      <c r="L103" s="50" t="str">
        <f>""</f>
        <v/>
      </c>
      <c r="M103" s="68"/>
      <c r="N103" s="43" t="s">
        <v>365</v>
      </c>
    </row>
    <row r="104" spans="1:14" x14ac:dyDescent="0.2">
      <c r="A104" s="30" t="s">
        <v>161</v>
      </c>
      <c r="B104" s="30" t="s">
        <v>154</v>
      </c>
      <c r="C104" s="31" t="s">
        <v>132</v>
      </c>
      <c r="D104" s="20" t="s">
        <v>156</v>
      </c>
      <c r="E104" s="246" t="str">
        <f>"1"</f>
        <v>1</v>
      </c>
      <c r="F104" s="26" t="s">
        <v>434</v>
      </c>
      <c r="G104" s="26" t="s">
        <v>65</v>
      </c>
      <c r="H104" s="23" t="s">
        <v>177</v>
      </c>
      <c r="I104" s="20" t="s">
        <v>435</v>
      </c>
      <c r="J104" s="43" t="s">
        <v>174</v>
      </c>
      <c r="K104" s="50" t="str">
        <f>"4.70"</f>
        <v>4.70</v>
      </c>
      <c r="L104" s="50" t="str">
        <f>""</f>
        <v/>
      </c>
      <c r="M104" s="27" t="s">
        <v>315</v>
      </c>
      <c r="N104" s="43" t="s">
        <v>313</v>
      </c>
    </row>
    <row r="105" spans="1:14" x14ac:dyDescent="0.2">
      <c r="A105" s="30" t="s">
        <v>161</v>
      </c>
      <c r="B105" s="30" t="s">
        <v>154</v>
      </c>
      <c r="C105" s="31" t="s">
        <v>132</v>
      </c>
      <c r="D105" s="20" t="s">
        <v>156</v>
      </c>
      <c r="E105" s="247">
        <v>2</v>
      </c>
      <c r="F105" s="26" t="s">
        <v>338</v>
      </c>
      <c r="G105" s="26" t="s">
        <v>339</v>
      </c>
      <c r="H105" s="23" t="s">
        <v>240</v>
      </c>
      <c r="I105" s="20" t="s">
        <v>340</v>
      </c>
      <c r="J105" s="43" t="s">
        <v>174</v>
      </c>
      <c r="K105" s="50" t="str">
        <f>"4.60"</f>
        <v>4.60</v>
      </c>
      <c r="L105" s="50" t="str">
        <f>""</f>
        <v/>
      </c>
      <c r="M105" s="27" t="s">
        <v>320</v>
      </c>
      <c r="N105" s="43" t="s">
        <v>313</v>
      </c>
    </row>
    <row r="106" spans="1:14" x14ac:dyDescent="0.2">
      <c r="A106" s="30" t="s">
        <v>161</v>
      </c>
      <c r="B106" s="30" t="s">
        <v>154</v>
      </c>
      <c r="C106" s="31" t="s">
        <v>132</v>
      </c>
      <c r="D106" s="20" t="s">
        <v>156</v>
      </c>
      <c r="E106" s="247">
        <v>3</v>
      </c>
      <c r="F106" s="26" t="s">
        <v>245</v>
      </c>
      <c r="G106" s="26" t="s">
        <v>37</v>
      </c>
      <c r="H106" s="23" t="s">
        <v>436</v>
      </c>
      <c r="I106" s="20" t="s">
        <v>437</v>
      </c>
      <c r="J106" s="43" t="s">
        <v>170</v>
      </c>
      <c r="K106" s="50" t="str">
        <f>"4.60"</f>
        <v>4.60</v>
      </c>
      <c r="L106" s="50" t="str">
        <f>""</f>
        <v/>
      </c>
      <c r="M106" s="27" t="s">
        <v>315</v>
      </c>
      <c r="N106" s="43" t="s">
        <v>313</v>
      </c>
    </row>
    <row r="107" spans="1:14" x14ac:dyDescent="0.2">
      <c r="A107" s="30" t="s">
        <v>161</v>
      </c>
      <c r="B107" s="30" t="s">
        <v>154</v>
      </c>
      <c r="C107" s="31" t="s">
        <v>132</v>
      </c>
      <c r="D107" s="20" t="s">
        <v>156</v>
      </c>
      <c r="E107" s="247">
        <v>4</v>
      </c>
      <c r="F107" s="26" t="s">
        <v>246</v>
      </c>
      <c r="G107" s="26" t="s">
        <v>247</v>
      </c>
      <c r="H107" s="23" t="s">
        <v>177</v>
      </c>
      <c r="I107" s="20" t="s">
        <v>438</v>
      </c>
      <c r="J107" s="43" t="s">
        <v>174</v>
      </c>
      <c r="K107" s="50" t="str">
        <f>"4.50"</f>
        <v>4.50</v>
      </c>
      <c r="L107" s="50" t="str">
        <f>""</f>
        <v/>
      </c>
      <c r="M107" s="27" t="s">
        <v>362</v>
      </c>
      <c r="N107" s="43" t="s">
        <v>313</v>
      </c>
    </row>
    <row r="108" spans="1:14" x14ac:dyDescent="0.2">
      <c r="A108" s="30" t="s">
        <v>161</v>
      </c>
      <c r="B108" s="30" t="s">
        <v>154</v>
      </c>
      <c r="C108" s="31" t="s">
        <v>132</v>
      </c>
      <c r="D108" s="20" t="s">
        <v>156</v>
      </c>
      <c r="E108" s="247">
        <v>5</v>
      </c>
      <c r="F108" s="26" t="s">
        <v>332</v>
      </c>
      <c r="G108" s="26" t="s">
        <v>300</v>
      </c>
      <c r="H108" s="23" t="s">
        <v>333</v>
      </c>
      <c r="I108" s="20" t="s">
        <v>334</v>
      </c>
      <c r="J108" s="43" t="s">
        <v>174</v>
      </c>
      <c r="K108" s="50" t="str">
        <f>"3.80"</f>
        <v>3.80</v>
      </c>
      <c r="L108" s="50" t="str">
        <f>""</f>
        <v/>
      </c>
      <c r="M108" s="27" t="s">
        <v>320</v>
      </c>
      <c r="N108" s="43" t="s">
        <v>313</v>
      </c>
    </row>
    <row r="109" spans="1:14" x14ac:dyDescent="0.2">
      <c r="A109" s="30" t="s">
        <v>161</v>
      </c>
      <c r="B109" s="30" t="s">
        <v>154</v>
      </c>
      <c r="C109" s="31" t="s">
        <v>132</v>
      </c>
      <c r="D109" s="20" t="s">
        <v>156</v>
      </c>
      <c r="E109" s="247">
        <v>5</v>
      </c>
      <c r="F109" s="26" t="s">
        <v>287</v>
      </c>
      <c r="G109" s="26" t="s">
        <v>439</v>
      </c>
      <c r="H109" s="23" t="s">
        <v>51</v>
      </c>
      <c r="I109" s="20" t="s">
        <v>440</v>
      </c>
      <c r="J109" s="43" t="s">
        <v>170</v>
      </c>
      <c r="K109" s="50" t="str">
        <f>"3.80"</f>
        <v>3.80</v>
      </c>
      <c r="L109" s="50" t="str">
        <f>""</f>
        <v/>
      </c>
      <c r="M109" s="27" t="s">
        <v>320</v>
      </c>
      <c r="N109" s="43" t="s">
        <v>313</v>
      </c>
    </row>
    <row r="110" spans="1:14" x14ac:dyDescent="0.2">
      <c r="A110" s="30" t="s">
        <v>161</v>
      </c>
      <c r="B110" s="30" t="s">
        <v>154</v>
      </c>
      <c r="C110" s="31" t="s">
        <v>132</v>
      </c>
      <c r="D110" s="20" t="s">
        <v>156</v>
      </c>
      <c r="E110" s="247" t="s">
        <v>362</v>
      </c>
      <c r="F110" s="26" t="s">
        <v>441</v>
      </c>
      <c r="G110" s="26" t="s">
        <v>442</v>
      </c>
      <c r="H110" s="23" t="s">
        <v>60</v>
      </c>
      <c r="I110" s="20" t="s">
        <v>443</v>
      </c>
      <c r="J110" s="43" t="s">
        <v>170</v>
      </c>
      <c r="K110" s="50" t="str">
        <f>""</f>
        <v/>
      </c>
      <c r="L110" s="50" t="str">
        <f>""</f>
        <v/>
      </c>
      <c r="M110" s="27" t="s">
        <v>362</v>
      </c>
      <c r="N110" s="43" t="s">
        <v>365</v>
      </c>
    </row>
    <row r="111" spans="1:14" x14ac:dyDescent="0.2">
      <c r="A111" s="30" t="s">
        <v>161</v>
      </c>
      <c r="B111" s="30" t="s">
        <v>154</v>
      </c>
      <c r="C111" s="31" t="s">
        <v>132</v>
      </c>
      <c r="D111" s="20" t="s">
        <v>156</v>
      </c>
      <c r="E111" s="247" t="s">
        <v>362</v>
      </c>
      <c r="F111" s="26" t="s">
        <v>444</v>
      </c>
      <c r="G111" s="26" t="s">
        <v>288</v>
      </c>
      <c r="H111" s="23" t="s">
        <v>188</v>
      </c>
      <c r="I111" s="20" t="s">
        <v>445</v>
      </c>
      <c r="J111" s="43" t="s">
        <v>175</v>
      </c>
      <c r="K111" s="50" t="str">
        <f>""</f>
        <v/>
      </c>
      <c r="L111" s="50" t="str">
        <f>""</f>
        <v/>
      </c>
      <c r="M111" s="27" t="s">
        <v>362</v>
      </c>
      <c r="N111" s="43" t="s">
        <v>365</v>
      </c>
    </row>
    <row r="112" spans="1:14" x14ac:dyDescent="0.2">
      <c r="A112" s="30" t="s">
        <v>161</v>
      </c>
      <c r="B112" s="30" t="s">
        <v>154</v>
      </c>
      <c r="C112" s="31" t="s">
        <v>132</v>
      </c>
      <c r="D112" s="15" t="s">
        <v>159</v>
      </c>
      <c r="E112" s="246" t="str">
        <f>"1"</f>
        <v>1</v>
      </c>
      <c r="F112" s="26" t="s">
        <v>431</v>
      </c>
      <c r="G112" s="26" t="s">
        <v>19</v>
      </c>
      <c r="H112" s="23" t="s">
        <v>5</v>
      </c>
      <c r="I112" s="20" t="s">
        <v>432</v>
      </c>
      <c r="J112" s="43" t="s">
        <v>170</v>
      </c>
      <c r="K112" s="50" t="s">
        <v>448</v>
      </c>
      <c r="L112" s="50" t="str">
        <f>""</f>
        <v/>
      </c>
      <c r="M112" s="27" t="s">
        <v>315</v>
      </c>
      <c r="N112" s="43" t="s">
        <v>313</v>
      </c>
    </row>
    <row r="113" spans="1:14" x14ac:dyDescent="0.2">
      <c r="A113" s="30" t="s">
        <v>161</v>
      </c>
      <c r="B113" s="30" t="s">
        <v>154</v>
      </c>
      <c r="C113" s="31" t="s">
        <v>132</v>
      </c>
      <c r="D113" s="15" t="s">
        <v>159</v>
      </c>
      <c r="E113" s="247" t="str">
        <f>"2"</f>
        <v>2</v>
      </c>
      <c r="F113" s="26" t="s">
        <v>211</v>
      </c>
      <c r="G113" s="26" t="s">
        <v>102</v>
      </c>
      <c r="H113" s="23" t="s">
        <v>176</v>
      </c>
      <c r="I113" s="20" t="s">
        <v>449</v>
      </c>
      <c r="J113" s="43" t="s">
        <v>174</v>
      </c>
      <c r="K113" s="50" t="s">
        <v>450</v>
      </c>
      <c r="L113" s="50" t="str">
        <f>""</f>
        <v/>
      </c>
      <c r="M113" s="27" t="s">
        <v>315</v>
      </c>
      <c r="N113" s="43" t="s">
        <v>313</v>
      </c>
    </row>
    <row r="114" spans="1:14" x14ac:dyDescent="0.2">
      <c r="A114" s="30" t="s">
        <v>161</v>
      </c>
      <c r="B114" s="30" t="s">
        <v>154</v>
      </c>
      <c r="C114" s="31" t="s">
        <v>132</v>
      </c>
      <c r="D114" s="15" t="s">
        <v>159</v>
      </c>
      <c r="E114" s="247" t="str">
        <f>"3"</f>
        <v>3</v>
      </c>
      <c r="F114" s="26" t="s">
        <v>232</v>
      </c>
      <c r="G114" s="26" t="s">
        <v>9</v>
      </c>
      <c r="H114" s="23" t="s">
        <v>1</v>
      </c>
      <c r="I114" s="20" t="s">
        <v>422</v>
      </c>
      <c r="J114" s="43" t="s">
        <v>170</v>
      </c>
      <c r="K114" s="50" t="s">
        <v>451</v>
      </c>
      <c r="L114" s="50" t="str">
        <f>""</f>
        <v/>
      </c>
      <c r="M114" s="27" t="s">
        <v>315</v>
      </c>
      <c r="N114" s="43" t="s">
        <v>313</v>
      </c>
    </row>
    <row r="115" spans="1:14" x14ac:dyDescent="0.2">
      <c r="A115" s="30" t="s">
        <v>161</v>
      </c>
      <c r="B115" s="30" t="s">
        <v>154</v>
      </c>
      <c r="C115" s="31" t="s">
        <v>132</v>
      </c>
      <c r="D115" s="15" t="s">
        <v>159</v>
      </c>
      <c r="E115" s="247" t="str">
        <f>"4"</f>
        <v>4</v>
      </c>
      <c r="F115" s="26" t="s">
        <v>248</v>
      </c>
      <c r="G115" s="26" t="s">
        <v>41</v>
      </c>
      <c r="H115" s="23" t="s">
        <v>173</v>
      </c>
      <c r="I115" s="20" t="s">
        <v>358</v>
      </c>
      <c r="J115" s="43" t="s">
        <v>174</v>
      </c>
      <c r="K115" s="50" t="s">
        <v>452</v>
      </c>
      <c r="L115" s="50" t="str">
        <f>""</f>
        <v/>
      </c>
      <c r="M115" s="27" t="s">
        <v>320</v>
      </c>
      <c r="N115" s="43" t="s">
        <v>313</v>
      </c>
    </row>
    <row r="116" spans="1:14" x14ac:dyDescent="0.2">
      <c r="A116" s="30" t="s">
        <v>161</v>
      </c>
      <c r="B116" s="30" t="s">
        <v>154</v>
      </c>
      <c r="C116" s="31" t="s">
        <v>132</v>
      </c>
      <c r="D116" s="15" t="s">
        <v>159</v>
      </c>
      <c r="E116" s="247" t="str">
        <f>"3"</f>
        <v>3</v>
      </c>
      <c r="F116" s="26" t="s">
        <v>104</v>
      </c>
      <c r="G116" s="26" t="s">
        <v>105</v>
      </c>
      <c r="H116" s="23" t="s">
        <v>1</v>
      </c>
      <c r="I116" s="20" t="s">
        <v>316</v>
      </c>
      <c r="J116" s="43" t="s">
        <v>170</v>
      </c>
      <c r="K116" s="50" t="s">
        <v>453</v>
      </c>
      <c r="L116" s="50" t="str">
        <f>""</f>
        <v/>
      </c>
      <c r="M116" s="27" t="s">
        <v>320</v>
      </c>
      <c r="N116" s="43" t="s">
        <v>313</v>
      </c>
    </row>
    <row r="117" spans="1:14" x14ac:dyDescent="0.2">
      <c r="A117" s="30" t="s">
        <v>161</v>
      </c>
      <c r="B117" s="30" t="s">
        <v>154</v>
      </c>
      <c r="C117" s="31" t="s">
        <v>132</v>
      </c>
      <c r="D117" s="15" t="s">
        <v>159</v>
      </c>
      <c r="E117" s="247" t="str">
        <f>"4"</f>
        <v>4</v>
      </c>
      <c r="F117" s="26" t="s">
        <v>454</v>
      </c>
      <c r="G117" s="26" t="s">
        <v>455</v>
      </c>
      <c r="H117" s="23" t="s">
        <v>51</v>
      </c>
      <c r="I117" s="20" t="s">
        <v>456</v>
      </c>
      <c r="J117" s="43" t="s">
        <v>170</v>
      </c>
      <c r="K117" s="50" t="s">
        <v>457</v>
      </c>
      <c r="L117" s="50" t="str">
        <f>""</f>
        <v/>
      </c>
      <c r="M117" s="27" t="s">
        <v>320</v>
      </c>
      <c r="N117" s="43" t="s">
        <v>313</v>
      </c>
    </row>
    <row r="118" spans="1:14" x14ac:dyDescent="0.2">
      <c r="A118" s="30" t="s">
        <v>161</v>
      </c>
      <c r="B118" s="30" t="s">
        <v>154</v>
      </c>
      <c r="C118" s="31" t="s">
        <v>132</v>
      </c>
      <c r="D118" s="15" t="s">
        <v>159</v>
      </c>
      <c r="E118" s="247" t="str">
        <f>"3"</f>
        <v>3</v>
      </c>
      <c r="F118" s="26" t="s">
        <v>458</v>
      </c>
      <c r="G118" s="26" t="s">
        <v>459</v>
      </c>
      <c r="H118" s="23" t="s">
        <v>333</v>
      </c>
      <c r="I118" s="20" t="s">
        <v>460</v>
      </c>
      <c r="J118" s="43" t="s">
        <v>174</v>
      </c>
      <c r="K118" s="50" t="s">
        <v>461</v>
      </c>
      <c r="L118" s="50" t="str">
        <f>""</f>
        <v/>
      </c>
      <c r="M118" s="27" t="s">
        <v>320</v>
      </c>
      <c r="N118" s="43" t="s">
        <v>313</v>
      </c>
    </row>
    <row r="119" spans="1:14" x14ac:dyDescent="0.2">
      <c r="A119" s="30" t="s">
        <v>161</v>
      </c>
      <c r="B119" s="30" t="s">
        <v>154</v>
      </c>
      <c r="C119" s="31" t="s">
        <v>132</v>
      </c>
      <c r="D119" s="15" t="s">
        <v>159</v>
      </c>
      <c r="E119" s="247" t="str">
        <f>"4"</f>
        <v>4</v>
      </c>
      <c r="F119" s="26" t="s">
        <v>88</v>
      </c>
      <c r="G119" s="26" t="s">
        <v>32</v>
      </c>
      <c r="H119" s="23" t="s">
        <v>1</v>
      </c>
      <c r="I119" s="20" t="s">
        <v>430</v>
      </c>
      <c r="J119" s="43" t="s">
        <v>170</v>
      </c>
      <c r="K119" s="50" t="s">
        <v>462</v>
      </c>
      <c r="L119" s="50" t="str">
        <f>""</f>
        <v/>
      </c>
      <c r="M119" s="27" t="s">
        <v>320</v>
      </c>
      <c r="N119" s="43" t="s">
        <v>313</v>
      </c>
    </row>
    <row r="120" spans="1:14" x14ac:dyDescent="0.2">
      <c r="A120" s="30" t="s">
        <v>161</v>
      </c>
      <c r="B120" s="30" t="s">
        <v>154</v>
      </c>
      <c r="C120" s="31" t="s">
        <v>132</v>
      </c>
      <c r="D120" s="20" t="s">
        <v>141</v>
      </c>
      <c r="E120" s="246" t="str">
        <f>"1"</f>
        <v>1</v>
      </c>
      <c r="F120" s="26" t="s">
        <v>446</v>
      </c>
      <c r="G120" s="26" t="s">
        <v>69</v>
      </c>
      <c r="H120" s="23" t="s">
        <v>333</v>
      </c>
      <c r="I120" s="20" t="s">
        <v>447</v>
      </c>
      <c r="J120" s="43" t="s">
        <v>174</v>
      </c>
      <c r="K120" s="50" t="str">
        <f>"13.47"</f>
        <v>13.47</v>
      </c>
      <c r="L120" s="50" t="str">
        <f>""</f>
        <v/>
      </c>
      <c r="M120" s="27" t="s">
        <v>312</v>
      </c>
      <c r="N120" s="43" t="s">
        <v>313</v>
      </c>
    </row>
    <row r="121" spans="1:14" x14ac:dyDescent="0.2">
      <c r="A121" s="30" t="s">
        <v>161</v>
      </c>
      <c r="B121" s="30" t="s">
        <v>154</v>
      </c>
      <c r="C121" s="32" t="s">
        <v>145</v>
      </c>
      <c r="D121" s="20" t="s">
        <v>169</v>
      </c>
      <c r="E121" s="255">
        <v>1</v>
      </c>
      <c r="F121" s="22" t="s">
        <v>61</v>
      </c>
      <c r="G121" s="22" t="s">
        <v>62</v>
      </c>
      <c r="H121" s="23" t="s">
        <v>60</v>
      </c>
      <c r="I121" s="20" t="s">
        <v>508</v>
      </c>
      <c r="J121" s="43" t="s">
        <v>170</v>
      </c>
      <c r="K121" s="50" t="str">
        <f>"00:07.63"</f>
        <v>00:07.63</v>
      </c>
      <c r="L121" s="50" t="str">
        <f>"serie 00:07.63"</f>
        <v>serie 00:07.63</v>
      </c>
      <c r="M121" s="27" t="s">
        <v>312</v>
      </c>
      <c r="N121" s="43" t="s">
        <v>313</v>
      </c>
    </row>
    <row r="122" spans="1:14" x14ac:dyDescent="0.2">
      <c r="A122" s="30" t="s">
        <v>161</v>
      </c>
      <c r="B122" s="30" t="s">
        <v>154</v>
      </c>
      <c r="C122" s="32" t="s">
        <v>145</v>
      </c>
      <c r="D122" s="20" t="s">
        <v>169</v>
      </c>
      <c r="E122" s="254">
        <v>2</v>
      </c>
      <c r="F122" s="22" t="s">
        <v>286</v>
      </c>
      <c r="G122" s="22" t="s">
        <v>87</v>
      </c>
      <c r="H122" s="23" t="s">
        <v>173</v>
      </c>
      <c r="I122" s="20" t="s">
        <v>507</v>
      </c>
      <c r="J122" s="43" t="s">
        <v>174</v>
      </c>
      <c r="K122" s="50" t="str">
        <f>"00:07.83"</f>
        <v>00:07.83</v>
      </c>
      <c r="L122" s="50" t="str">
        <f>"serie 00:07.83"</f>
        <v>serie 00:07.83</v>
      </c>
      <c r="M122" s="27" t="s">
        <v>315</v>
      </c>
      <c r="N122" s="43" t="s">
        <v>313</v>
      </c>
    </row>
    <row r="123" spans="1:14" x14ac:dyDescent="0.2">
      <c r="A123" s="30" t="s">
        <v>161</v>
      </c>
      <c r="B123" s="30" t="s">
        <v>154</v>
      </c>
      <c r="C123" s="32" t="s">
        <v>145</v>
      </c>
      <c r="D123" s="20" t="s">
        <v>169</v>
      </c>
      <c r="E123" s="254">
        <v>3</v>
      </c>
      <c r="F123" s="22" t="s">
        <v>249</v>
      </c>
      <c r="G123" s="22" t="s">
        <v>250</v>
      </c>
      <c r="H123" s="23" t="s">
        <v>60</v>
      </c>
      <c r="I123" s="20" t="s">
        <v>506</v>
      </c>
      <c r="J123" s="43" t="s">
        <v>170</v>
      </c>
      <c r="K123" s="50" t="str">
        <f>"00:07.84"</f>
        <v>00:07.84</v>
      </c>
      <c r="L123" s="50" t="str">
        <f>"serie 00:07.89"</f>
        <v>serie 00:07.89</v>
      </c>
      <c r="M123" s="27" t="s">
        <v>315</v>
      </c>
      <c r="N123" s="43" t="s">
        <v>313</v>
      </c>
    </row>
    <row r="124" spans="1:14" x14ac:dyDescent="0.2">
      <c r="A124" s="30" t="s">
        <v>161</v>
      </c>
      <c r="B124" s="30" t="s">
        <v>154</v>
      </c>
      <c r="C124" s="32" t="s">
        <v>145</v>
      </c>
      <c r="D124" s="20" t="s">
        <v>169</v>
      </c>
      <c r="E124" s="254">
        <v>3</v>
      </c>
      <c r="F124" s="22" t="s">
        <v>189</v>
      </c>
      <c r="G124" s="22" t="s">
        <v>76</v>
      </c>
      <c r="H124" s="23" t="s">
        <v>173</v>
      </c>
      <c r="I124" s="20" t="s">
        <v>505</v>
      </c>
      <c r="J124" s="43" t="s">
        <v>174</v>
      </c>
      <c r="K124" s="50" t="str">
        <f>"00:07.88"</f>
        <v>00:07.88</v>
      </c>
      <c r="L124" s="50" t="str">
        <f>"serie 00:07.89"</f>
        <v>serie 00:07.89</v>
      </c>
      <c r="M124" s="27" t="s">
        <v>315</v>
      </c>
      <c r="N124" s="43" t="s">
        <v>313</v>
      </c>
    </row>
    <row r="125" spans="1:14" x14ac:dyDescent="0.2">
      <c r="A125" s="30" t="s">
        <v>161</v>
      </c>
      <c r="B125" s="30" t="s">
        <v>154</v>
      </c>
      <c r="C125" s="32" t="s">
        <v>145</v>
      </c>
      <c r="D125" s="20" t="s">
        <v>169</v>
      </c>
      <c r="E125" s="254">
        <v>5</v>
      </c>
      <c r="F125" s="22" t="s">
        <v>185</v>
      </c>
      <c r="G125" s="22" t="s">
        <v>13</v>
      </c>
      <c r="H125" s="23" t="s">
        <v>173</v>
      </c>
      <c r="I125" s="20" t="s">
        <v>504</v>
      </c>
      <c r="J125" s="43" t="s">
        <v>174</v>
      </c>
      <c r="K125" s="50" t="str">
        <f>"00:08.00"</f>
        <v>00:08.00</v>
      </c>
      <c r="L125" s="50" t="str">
        <f>"serie 00:08.00"</f>
        <v>serie 00:08.00</v>
      </c>
      <c r="M125" s="27" t="s">
        <v>315</v>
      </c>
      <c r="N125" s="43" t="s">
        <v>313</v>
      </c>
    </row>
    <row r="126" spans="1:14" x14ac:dyDescent="0.2">
      <c r="A126" s="30" t="s">
        <v>161</v>
      </c>
      <c r="B126" s="30" t="s">
        <v>154</v>
      </c>
      <c r="C126" s="32" t="s">
        <v>145</v>
      </c>
      <c r="D126" s="20" t="s">
        <v>169</v>
      </c>
      <c r="E126" s="254">
        <v>6</v>
      </c>
      <c r="F126" s="22" t="s">
        <v>251</v>
      </c>
      <c r="G126" s="22" t="s">
        <v>36</v>
      </c>
      <c r="H126" s="23" t="s">
        <v>5</v>
      </c>
      <c r="I126" s="20" t="s">
        <v>503</v>
      </c>
      <c r="J126" s="43" t="s">
        <v>170</v>
      </c>
      <c r="K126" s="50" t="str">
        <f>"00:08.06"</f>
        <v>00:08.06</v>
      </c>
      <c r="L126" s="50" t="str">
        <f>"serie 00:08.19"</f>
        <v>serie 00:08.19</v>
      </c>
      <c r="M126" s="27" t="s">
        <v>315</v>
      </c>
      <c r="N126" s="43" t="s">
        <v>313</v>
      </c>
    </row>
    <row r="127" spans="1:14" x14ac:dyDescent="0.2">
      <c r="A127" s="30" t="s">
        <v>161</v>
      </c>
      <c r="B127" s="30" t="s">
        <v>154</v>
      </c>
      <c r="C127" s="32" t="s">
        <v>145</v>
      </c>
      <c r="D127" s="20" t="s">
        <v>169</v>
      </c>
      <c r="E127" s="254">
        <v>7</v>
      </c>
      <c r="F127" s="22" t="s">
        <v>502</v>
      </c>
      <c r="G127" s="22" t="s">
        <v>59</v>
      </c>
      <c r="H127" s="23" t="s">
        <v>67</v>
      </c>
      <c r="I127" s="20" t="s">
        <v>501</v>
      </c>
      <c r="J127" s="43" t="s">
        <v>170</v>
      </c>
      <c r="K127" s="50" t="str">
        <f>"00:08.09"</f>
        <v>00:08.09</v>
      </c>
      <c r="L127" s="50" t="str">
        <f>"serie 00:08.09"</f>
        <v>serie 00:08.09</v>
      </c>
      <c r="M127" s="27" t="s">
        <v>315</v>
      </c>
      <c r="N127" s="43" t="s">
        <v>313</v>
      </c>
    </row>
    <row r="128" spans="1:14" x14ac:dyDescent="0.2">
      <c r="A128" s="30" t="s">
        <v>161</v>
      </c>
      <c r="B128" s="30" t="s">
        <v>154</v>
      </c>
      <c r="C128" s="32" t="s">
        <v>145</v>
      </c>
      <c r="D128" s="20" t="s">
        <v>169</v>
      </c>
      <c r="E128" s="254">
        <v>8</v>
      </c>
      <c r="F128" s="22" t="s">
        <v>500</v>
      </c>
      <c r="G128" s="22" t="s">
        <v>499</v>
      </c>
      <c r="H128" s="23" t="s">
        <v>290</v>
      </c>
      <c r="I128" s="20" t="s">
        <v>498</v>
      </c>
      <c r="J128" s="43" t="s">
        <v>174</v>
      </c>
      <c r="K128" s="50" t="str">
        <f>"00:08.09"</f>
        <v>00:08.09</v>
      </c>
      <c r="L128" s="50" t="str">
        <f>"serie 00:08.09"</f>
        <v>serie 00:08.09</v>
      </c>
      <c r="M128" s="27" t="s">
        <v>315</v>
      </c>
      <c r="N128" s="43" t="s">
        <v>313</v>
      </c>
    </row>
    <row r="129" spans="1:14" x14ac:dyDescent="0.2">
      <c r="A129" s="30" t="s">
        <v>161</v>
      </c>
      <c r="B129" s="30" t="s">
        <v>154</v>
      </c>
      <c r="C129" s="32" t="s">
        <v>145</v>
      </c>
      <c r="D129" s="20" t="s">
        <v>169</v>
      </c>
      <c r="E129" s="254">
        <v>9</v>
      </c>
      <c r="F129" s="22" t="s">
        <v>192</v>
      </c>
      <c r="G129" s="22" t="s">
        <v>80</v>
      </c>
      <c r="H129" s="23" t="s">
        <v>173</v>
      </c>
      <c r="I129" s="20" t="s">
        <v>497</v>
      </c>
      <c r="J129" s="43" t="s">
        <v>174</v>
      </c>
      <c r="K129" s="50" t="str">
        <f>"00:08.28"</f>
        <v>00:08.28</v>
      </c>
      <c r="L129" s="50" t="str">
        <f>"serie 00:08.33"</f>
        <v>serie 00:08.33</v>
      </c>
      <c r="M129" s="27" t="s">
        <v>315</v>
      </c>
      <c r="N129" s="43" t="s">
        <v>313</v>
      </c>
    </row>
    <row r="130" spans="1:14" x14ac:dyDescent="0.2">
      <c r="A130" s="30" t="s">
        <v>161</v>
      </c>
      <c r="B130" s="30" t="s">
        <v>154</v>
      </c>
      <c r="C130" s="32" t="s">
        <v>145</v>
      </c>
      <c r="D130" s="20" t="s">
        <v>169</v>
      </c>
      <c r="E130" s="254">
        <v>10</v>
      </c>
      <c r="F130" s="22" t="s">
        <v>496</v>
      </c>
      <c r="G130" s="22" t="s">
        <v>495</v>
      </c>
      <c r="H130" s="23" t="s">
        <v>173</v>
      </c>
      <c r="I130" s="20" t="s">
        <v>494</v>
      </c>
      <c r="J130" s="43" t="s">
        <v>174</v>
      </c>
      <c r="K130" s="50" t="str">
        <f>"00:08.30"</f>
        <v>00:08.30</v>
      </c>
      <c r="L130" s="50" t="str">
        <f>"serie 00:08.17"</f>
        <v>serie 00:08.17</v>
      </c>
      <c r="M130" s="27" t="s">
        <v>315</v>
      </c>
      <c r="N130" s="43" t="s">
        <v>313</v>
      </c>
    </row>
    <row r="131" spans="1:14" x14ac:dyDescent="0.2">
      <c r="A131" s="30" t="s">
        <v>161</v>
      </c>
      <c r="B131" s="30" t="s">
        <v>154</v>
      </c>
      <c r="C131" s="32" t="s">
        <v>145</v>
      </c>
      <c r="D131" s="20" t="s">
        <v>169</v>
      </c>
      <c r="E131" s="254">
        <v>11</v>
      </c>
      <c r="F131" s="22" t="s">
        <v>26</v>
      </c>
      <c r="G131" s="22" t="s">
        <v>27</v>
      </c>
      <c r="H131" s="23" t="s">
        <v>5</v>
      </c>
      <c r="I131" s="20" t="s">
        <v>493</v>
      </c>
      <c r="J131" s="43" t="s">
        <v>170</v>
      </c>
      <c r="K131" s="50" t="str">
        <f>"00:08.33"</f>
        <v>00:08.33</v>
      </c>
      <c r="L131" s="50" t="str">
        <f>"serie 00:08.36"</f>
        <v>serie 00:08.36</v>
      </c>
      <c r="M131" s="27" t="s">
        <v>320</v>
      </c>
      <c r="N131" s="43" t="s">
        <v>313</v>
      </c>
    </row>
    <row r="132" spans="1:14" x14ac:dyDescent="0.2">
      <c r="A132" s="30" t="s">
        <v>161</v>
      </c>
      <c r="B132" s="30" t="s">
        <v>154</v>
      </c>
      <c r="C132" s="32" t="s">
        <v>145</v>
      </c>
      <c r="D132" s="20" t="s">
        <v>169</v>
      </c>
      <c r="E132" s="254">
        <v>12</v>
      </c>
      <c r="F132" s="22" t="s">
        <v>492</v>
      </c>
      <c r="G132" s="22" t="s">
        <v>491</v>
      </c>
      <c r="H132" s="23" t="s">
        <v>1</v>
      </c>
      <c r="I132" s="20" t="s">
        <v>490</v>
      </c>
      <c r="J132" s="43" t="s">
        <v>170</v>
      </c>
      <c r="K132" s="50" t="str">
        <f>"00:08.46"</f>
        <v>00:08.46</v>
      </c>
      <c r="L132" s="50" t="str">
        <f>"serie 00:08.62"</f>
        <v>serie 00:08.62</v>
      </c>
      <c r="M132" s="27" t="s">
        <v>320</v>
      </c>
      <c r="N132" s="43" t="s">
        <v>313</v>
      </c>
    </row>
    <row r="133" spans="1:14" x14ac:dyDescent="0.2">
      <c r="A133" s="30" t="s">
        <v>161</v>
      </c>
      <c r="B133" s="30" t="s">
        <v>154</v>
      </c>
      <c r="C133" s="32" t="s">
        <v>145</v>
      </c>
      <c r="D133" s="20" t="s">
        <v>169</v>
      </c>
      <c r="E133" s="254">
        <v>13</v>
      </c>
      <c r="F133" s="22" t="s">
        <v>489</v>
      </c>
      <c r="G133" s="22" t="s">
        <v>488</v>
      </c>
      <c r="H133" s="23" t="s">
        <v>180</v>
      </c>
      <c r="I133" s="20" t="s">
        <v>487</v>
      </c>
      <c r="J133" s="43" t="s">
        <v>174</v>
      </c>
      <c r="K133" s="50" t="str">
        <f>"00:08.56"</f>
        <v>00:08.56</v>
      </c>
      <c r="L133" s="50" t="str">
        <f>"serie 00:08.47"</f>
        <v>serie 00:08.47</v>
      </c>
      <c r="M133" s="27" t="s">
        <v>320</v>
      </c>
      <c r="N133" s="43" t="s">
        <v>313</v>
      </c>
    </row>
    <row r="134" spans="1:14" x14ac:dyDescent="0.2">
      <c r="A134" s="30" t="s">
        <v>161</v>
      </c>
      <c r="B134" s="30" t="s">
        <v>154</v>
      </c>
      <c r="C134" s="32" t="s">
        <v>145</v>
      </c>
      <c r="D134" s="20" t="s">
        <v>169</v>
      </c>
      <c r="E134" s="254">
        <v>14</v>
      </c>
      <c r="F134" s="22" t="s">
        <v>255</v>
      </c>
      <c r="G134" s="22" t="s">
        <v>21</v>
      </c>
      <c r="H134" s="23" t="s">
        <v>173</v>
      </c>
      <c r="I134" s="20" t="s">
        <v>486</v>
      </c>
      <c r="J134" s="43" t="s">
        <v>174</v>
      </c>
      <c r="K134" s="50" t="str">
        <f>"00:08.67"</f>
        <v>00:08.67</v>
      </c>
      <c r="L134" s="50" t="str">
        <f>"serie 00:08.54"</f>
        <v>serie 00:08.54</v>
      </c>
      <c r="M134" s="27" t="s">
        <v>320</v>
      </c>
      <c r="N134" s="43" t="s">
        <v>313</v>
      </c>
    </row>
    <row r="135" spans="1:14" x14ac:dyDescent="0.2">
      <c r="A135" s="30" t="s">
        <v>161</v>
      </c>
      <c r="B135" s="30" t="s">
        <v>154</v>
      </c>
      <c r="C135" s="32" t="s">
        <v>145</v>
      </c>
      <c r="D135" s="20" t="s">
        <v>169</v>
      </c>
      <c r="E135" s="254">
        <v>15</v>
      </c>
      <c r="F135" s="22" t="s">
        <v>252</v>
      </c>
      <c r="G135" s="22" t="s">
        <v>66</v>
      </c>
      <c r="H135" s="23" t="s">
        <v>173</v>
      </c>
      <c r="I135" s="20" t="s">
        <v>485</v>
      </c>
      <c r="J135" s="43" t="s">
        <v>174</v>
      </c>
      <c r="K135" s="50" t="str">
        <f>"00:08.74"</f>
        <v>00:08.74</v>
      </c>
      <c r="L135" s="50" t="str">
        <f>"serie 00:08.69"</f>
        <v>serie 00:08.69</v>
      </c>
      <c r="M135" s="27" t="s">
        <v>320</v>
      </c>
      <c r="N135" s="43" t="s">
        <v>313</v>
      </c>
    </row>
    <row r="136" spans="1:14" x14ac:dyDescent="0.2">
      <c r="A136" s="30" t="s">
        <v>161</v>
      </c>
      <c r="B136" s="30" t="s">
        <v>154</v>
      </c>
      <c r="C136" s="32" t="s">
        <v>145</v>
      </c>
      <c r="D136" s="20" t="s">
        <v>169</v>
      </c>
      <c r="E136" s="254">
        <v>16</v>
      </c>
      <c r="F136" s="22" t="s">
        <v>28</v>
      </c>
      <c r="G136" s="22" t="s">
        <v>29</v>
      </c>
      <c r="H136" s="23" t="s">
        <v>5</v>
      </c>
      <c r="I136" s="20" t="s">
        <v>484</v>
      </c>
      <c r="J136" s="43" t="s">
        <v>170</v>
      </c>
      <c r="K136" s="50" t="str">
        <f>""</f>
        <v/>
      </c>
      <c r="L136" s="50" t="str">
        <f>"serie 00:08.46"</f>
        <v>serie 00:08.46</v>
      </c>
      <c r="M136" s="27" t="s">
        <v>320</v>
      </c>
      <c r="N136" s="43" t="s">
        <v>313</v>
      </c>
    </row>
    <row r="137" spans="1:14" x14ac:dyDescent="0.2">
      <c r="A137" s="30" t="s">
        <v>161</v>
      </c>
      <c r="B137" s="30" t="s">
        <v>154</v>
      </c>
      <c r="C137" s="32" t="s">
        <v>145</v>
      </c>
      <c r="D137" s="20" t="s">
        <v>169</v>
      </c>
      <c r="E137" s="254">
        <v>17</v>
      </c>
      <c r="F137" s="22" t="s">
        <v>483</v>
      </c>
      <c r="G137" s="22" t="s">
        <v>482</v>
      </c>
      <c r="H137" s="23" t="s">
        <v>173</v>
      </c>
      <c r="I137" s="20" t="s">
        <v>481</v>
      </c>
      <c r="J137" s="43" t="s">
        <v>174</v>
      </c>
      <c r="K137" s="50" t="str">
        <f>""</f>
        <v/>
      </c>
      <c r="L137" s="50" t="str">
        <f>"serie 00:08.75"</f>
        <v>serie 00:08.75</v>
      </c>
      <c r="M137" s="27" t="s">
        <v>320</v>
      </c>
      <c r="N137" s="43" t="s">
        <v>313</v>
      </c>
    </row>
    <row r="138" spans="1:14" x14ac:dyDescent="0.2">
      <c r="A138" s="30" t="s">
        <v>161</v>
      </c>
      <c r="B138" s="30" t="s">
        <v>154</v>
      </c>
      <c r="C138" s="32" t="s">
        <v>145</v>
      </c>
      <c r="D138" s="20" t="s">
        <v>169</v>
      </c>
      <c r="E138" s="254">
        <v>18</v>
      </c>
      <c r="F138" s="22" t="s">
        <v>22</v>
      </c>
      <c r="G138" s="22" t="s">
        <v>23</v>
      </c>
      <c r="H138" s="23" t="s">
        <v>5</v>
      </c>
      <c r="I138" s="20" t="s">
        <v>480</v>
      </c>
      <c r="J138" s="43" t="s">
        <v>170</v>
      </c>
      <c r="K138" s="50" t="str">
        <f>""</f>
        <v/>
      </c>
      <c r="L138" s="50" t="str">
        <f>"serie 00:08.81"</f>
        <v>serie 00:08.81</v>
      </c>
      <c r="M138" s="27" t="s">
        <v>320</v>
      </c>
      <c r="N138" s="43" t="s">
        <v>313</v>
      </c>
    </row>
    <row r="139" spans="1:14" x14ac:dyDescent="0.2">
      <c r="A139" s="30" t="s">
        <v>161</v>
      </c>
      <c r="B139" s="30" t="s">
        <v>154</v>
      </c>
      <c r="C139" s="32" t="s">
        <v>145</v>
      </c>
      <c r="D139" s="20" t="s">
        <v>169</v>
      </c>
      <c r="E139" s="254">
        <v>19</v>
      </c>
      <c r="F139" s="22" t="s">
        <v>479</v>
      </c>
      <c r="G139" s="22" t="s">
        <v>478</v>
      </c>
      <c r="H139" s="23" t="s">
        <v>1</v>
      </c>
      <c r="I139" s="20" t="s">
        <v>477</v>
      </c>
      <c r="J139" s="43" t="s">
        <v>170</v>
      </c>
      <c r="K139" s="50" t="str">
        <f>""</f>
        <v/>
      </c>
      <c r="L139" s="50" t="str">
        <f>"serie 00:08.85"</f>
        <v>serie 00:08.85</v>
      </c>
      <c r="M139" s="27" t="s">
        <v>320</v>
      </c>
      <c r="N139" s="43" t="s">
        <v>313</v>
      </c>
    </row>
    <row r="140" spans="1:14" x14ac:dyDescent="0.2">
      <c r="A140" s="30" t="s">
        <v>161</v>
      </c>
      <c r="B140" s="30" t="s">
        <v>154</v>
      </c>
      <c r="C140" s="32" t="s">
        <v>145</v>
      </c>
      <c r="D140" s="20" t="s">
        <v>169</v>
      </c>
      <c r="E140" s="254">
        <v>20</v>
      </c>
      <c r="F140" s="22" t="s">
        <v>78</v>
      </c>
      <c r="G140" s="22" t="s">
        <v>79</v>
      </c>
      <c r="H140" s="23" t="s">
        <v>1</v>
      </c>
      <c r="I140" s="20" t="s">
        <v>476</v>
      </c>
      <c r="J140" s="43" t="s">
        <v>170</v>
      </c>
      <c r="K140" s="50" t="str">
        <f>""</f>
        <v/>
      </c>
      <c r="L140" s="50" t="str">
        <f>"serie 00:08.99"</f>
        <v>serie 00:08.99</v>
      </c>
      <c r="M140" s="27" t="s">
        <v>320</v>
      </c>
      <c r="N140" s="43" t="s">
        <v>313</v>
      </c>
    </row>
    <row r="141" spans="1:14" x14ac:dyDescent="0.2">
      <c r="A141" s="30" t="s">
        <v>161</v>
      </c>
      <c r="B141" s="30" t="s">
        <v>154</v>
      </c>
      <c r="C141" s="32" t="s">
        <v>145</v>
      </c>
      <c r="D141" s="20" t="s">
        <v>169</v>
      </c>
      <c r="E141" s="254">
        <v>21</v>
      </c>
      <c r="F141" s="22" t="s">
        <v>186</v>
      </c>
      <c r="G141" s="22" t="s">
        <v>475</v>
      </c>
      <c r="H141" s="23" t="s">
        <v>173</v>
      </c>
      <c r="I141" s="20" t="s">
        <v>474</v>
      </c>
      <c r="J141" s="43" t="s">
        <v>174</v>
      </c>
      <c r="K141" s="50" t="str">
        <f>""</f>
        <v/>
      </c>
      <c r="L141" s="50" t="str">
        <f>"serie 00:09.02"</f>
        <v>serie 00:09.02</v>
      </c>
      <c r="M141" s="27" t="s">
        <v>320</v>
      </c>
      <c r="N141" s="43" t="s">
        <v>313</v>
      </c>
    </row>
    <row r="142" spans="1:14" x14ac:dyDescent="0.2">
      <c r="A142" s="30" t="s">
        <v>161</v>
      </c>
      <c r="B142" s="30" t="s">
        <v>154</v>
      </c>
      <c r="C142" s="32" t="s">
        <v>145</v>
      </c>
      <c r="D142" s="20" t="s">
        <v>169</v>
      </c>
      <c r="E142" s="254">
        <v>22</v>
      </c>
      <c r="F142" s="22" t="s">
        <v>77</v>
      </c>
      <c r="G142" s="22" t="s">
        <v>89</v>
      </c>
      <c r="H142" s="23" t="s">
        <v>1</v>
      </c>
      <c r="I142" s="20" t="s">
        <v>473</v>
      </c>
      <c r="J142" s="43" t="s">
        <v>170</v>
      </c>
      <c r="K142" s="50" t="str">
        <f>""</f>
        <v/>
      </c>
      <c r="L142" s="50" t="str">
        <f>"serie 00:09.02"</f>
        <v>serie 00:09.02</v>
      </c>
      <c r="M142" s="27" t="s">
        <v>320</v>
      </c>
      <c r="N142" s="43" t="s">
        <v>313</v>
      </c>
    </row>
    <row r="143" spans="1:14" x14ac:dyDescent="0.2">
      <c r="A143" s="30" t="s">
        <v>161</v>
      </c>
      <c r="B143" s="30" t="s">
        <v>154</v>
      </c>
      <c r="C143" s="32" t="s">
        <v>145</v>
      </c>
      <c r="D143" s="20" t="s">
        <v>169</v>
      </c>
      <c r="E143" s="254">
        <v>23</v>
      </c>
      <c r="F143" s="22" t="s">
        <v>472</v>
      </c>
      <c r="G143" s="22" t="s">
        <v>18</v>
      </c>
      <c r="H143" s="23" t="s">
        <v>177</v>
      </c>
      <c r="I143" s="20" t="s">
        <v>471</v>
      </c>
      <c r="J143" s="43" t="s">
        <v>174</v>
      </c>
      <c r="K143" s="50" t="str">
        <f>""</f>
        <v/>
      </c>
      <c r="L143" s="50" t="str">
        <f>"serie 00:09.05"</f>
        <v>serie 00:09.05</v>
      </c>
      <c r="M143" s="27" t="s">
        <v>320</v>
      </c>
      <c r="N143" s="43" t="s">
        <v>365</v>
      </c>
    </row>
    <row r="144" spans="1:14" x14ac:dyDescent="0.2">
      <c r="A144" s="30" t="s">
        <v>161</v>
      </c>
      <c r="B144" s="30" t="s">
        <v>154</v>
      </c>
      <c r="C144" s="32" t="s">
        <v>145</v>
      </c>
      <c r="D144" s="20" t="s">
        <v>169</v>
      </c>
      <c r="E144" s="254">
        <v>24</v>
      </c>
      <c r="F144" s="22" t="s">
        <v>470</v>
      </c>
      <c r="G144" s="22" t="s">
        <v>469</v>
      </c>
      <c r="H144" s="23" t="s">
        <v>173</v>
      </c>
      <c r="I144" s="20" t="s">
        <v>468</v>
      </c>
      <c r="J144" s="43" t="s">
        <v>174</v>
      </c>
      <c r="K144" s="50" t="str">
        <f>""</f>
        <v/>
      </c>
      <c r="L144" s="50" t="str">
        <f>"serie 00:09.49"</f>
        <v>serie 00:09.49</v>
      </c>
      <c r="M144" s="27" t="s">
        <v>320</v>
      </c>
      <c r="N144" s="43" t="s">
        <v>313</v>
      </c>
    </row>
    <row r="145" spans="1:14" x14ac:dyDescent="0.2">
      <c r="A145" s="30" t="s">
        <v>161</v>
      </c>
      <c r="B145" s="30" t="s">
        <v>154</v>
      </c>
      <c r="C145" s="32" t="s">
        <v>145</v>
      </c>
      <c r="D145" s="20" t="s">
        <v>169</v>
      </c>
      <c r="E145" s="254" t="s">
        <v>362</v>
      </c>
      <c r="F145" s="22" t="s">
        <v>284</v>
      </c>
      <c r="G145" s="22" t="s">
        <v>10</v>
      </c>
      <c r="H145" s="23" t="s">
        <v>285</v>
      </c>
      <c r="I145" s="20" t="s">
        <v>467</v>
      </c>
      <c r="J145" s="43" t="s">
        <v>175</v>
      </c>
      <c r="K145" s="50" t="str">
        <f>""</f>
        <v/>
      </c>
      <c r="L145" s="50" t="str">
        <f>""</f>
        <v/>
      </c>
      <c r="M145" s="27" t="s">
        <v>362</v>
      </c>
      <c r="N145" s="43" t="s">
        <v>365</v>
      </c>
    </row>
    <row r="146" spans="1:14" x14ac:dyDescent="0.2">
      <c r="A146" s="30" t="s">
        <v>161</v>
      </c>
      <c r="B146" s="30" t="s">
        <v>154</v>
      </c>
      <c r="C146" s="32" t="s">
        <v>145</v>
      </c>
      <c r="D146" s="20" t="s">
        <v>134</v>
      </c>
      <c r="E146" s="255">
        <v>1</v>
      </c>
      <c r="F146" s="22" t="s">
        <v>286</v>
      </c>
      <c r="G146" s="22" t="s">
        <v>87</v>
      </c>
      <c r="H146" s="23" t="s">
        <v>173</v>
      </c>
      <c r="I146" s="20" t="s">
        <v>507</v>
      </c>
      <c r="J146" s="43" t="s">
        <v>174</v>
      </c>
      <c r="K146" s="50" t="str">
        <f>"00:25.00"</f>
        <v>00:25.00</v>
      </c>
      <c r="L146" s="50" t="str">
        <f>""</f>
        <v/>
      </c>
      <c r="M146" s="27" t="s">
        <v>315</v>
      </c>
      <c r="N146" s="43" t="s">
        <v>313</v>
      </c>
    </row>
    <row r="147" spans="1:14" x14ac:dyDescent="0.2">
      <c r="A147" s="30" t="s">
        <v>161</v>
      </c>
      <c r="B147" s="30" t="s">
        <v>154</v>
      </c>
      <c r="C147" s="32" t="s">
        <v>145</v>
      </c>
      <c r="D147" s="20" t="s">
        <v>134</v>
      </c>
      <c r="E147" s="254">
        <v>2</v>
      </c>
      <c r="F147" s="22" t="s">
        <v>529</v>
      </c>
      <c r="G147" s="22" t="s">
        <v>528</v>
      </c>
      <c r="H147" s="23" t="s">
        <v>1</v>
      </c>
      <c r="I147" s="20" t="s">
        <v>527</v>
      </c>
      <c r="J147" s="43" t="s">
        <v>170</v>
      </c>
      <c r="K147" s="50" t="str">
        <f>"00:25.60"</f>
        <v>00:25.60</v>
      </c>
      <c r="L147" s="50" t="str">
        <f>""</f>
        <v/>
      </c>
      <c r="M147" s="27" t="s">
        <v>320</v>
      </c>
      <c r="N147" s="43" t="s">
        <v>313</v>
      </c>
    </row>
    <row r="148" spans="1:14" x14ac:dyDescent="0.2">
      <c r="A148" s="30" t="s">
        <v>161</v>
      </c>
      <c r="B148" s="30" t="s">
        <v>154</v>
      </c>
      <c r="C148" s="32" t="s">
        <v>145</v>
      </c>
      <c r="D148" s="20" t="s">
        <v>134</v>
      </c>
      <c r="E148" s="254">
        <v>3</v>
      </c>
      <c r="F148" s="22" t="s">
        <v>44</v>
      </c>
      <c r="G148" s="22" t="s">
        <v>45</v>
      </c>
      <c r="H148" s="23" t="s">
        <v>42</v>
      </c>
      <c r="I148" s="20" t="s">
        <v>526</v>
      </c>
      <c r="J148" s="43" t="s">
        <v>170</v>
      </c>
      <c r="K148" s="50" t="str">
        <f>"00:25.61"</f>
        <v>00:25.61</v>
      </c>
      <c r="L148" s="50" t="str">
        <f>""</f>
        <v/>
      </c>
      <c r="M148" s="27" t="s">
        <v>315</v>
      </c>
      <c r="N148" s="43" t="s">
        <v>313</v>
      </c>
    </row>
    <row r="149" spans="1:14" x14ac:dyDescent="0.2">
      <c r="A149" s="30" t="s">
        <v>161</v>
      </c>
      <c r="B149" s="30" t="s">
        <v>154</v>
      </c>
      <c r="C149" s="32" t="s">
        <v>145</v>
      </c>
      <c r="D149" s="20" t="s">
        <v>134</v>
      </c>
      <c r="E149" s="254">
        <v>3</v>
      </c>
      <c r="F149" s="22" t="s">
        <v>249</v>
      </c>
      <c r="G149" s="22" t="s">
        <v>250</v>
      </c>
      <c r="H149" s="23" t="s">
        <v>60</v>
      </c>
      <c r="I149" s="20" t="s">
        <v>506</v>
      </c>
      <c r="J149" s="43" t="s">
        <v>170</v>
      </c>
      <c r="K149" s="50" t="str">
        <f>"00:26.05"</f>
        <v>00:26.05</v>
      </c>
      <c r="L149" s="50" t="str">
        <f>""</f>
        <v/>
      </c>
      <c r="M149" s="27" t="s">
        <v>315</v>
      </c>
      <c r="N149" s="43" t="s">
        <v>313</v>
      </c>
    </row>
    <row r="150" spans="1:14" x14ac:dyDescent="0.2">
      <c r="A150" s="30" t="s">
        <v>161</v>
      </c>
      <c r="B150" s="30" t="s">
        <v>154</v>
      </c>
      <c r="C150" s="32" t="s">
        <v>145</v>
      </c>
      <c r="D150" s="20" t="s">
        <v>134</v>
      </c>
      <c r="E150" s="254">
        <v>5</v>
      </c>
      <c r="F150" s="22" t="s">
        <v>192</v>
      </c>
      <c r="G150" s="22" t="s">
        <v>80</v>
      </c>
      <c r="H150" s="23" t="s">
        <v>173</v>
      </c>
      <c r="I150" s="20" t="s">
        <v>497</v>
      </c>
      <c r="J150" s="43" t="s">
        <v>174</v>
      </c>
      <c r="K150" s="50" t="str">
        <f>"00:26.66"</f>
        <v>00:26.66</v>
      </c>
      <c r="L150" s="50" t="str">
        <f>""</f>
        <v/>
      </c>
      <c r="M150" s="27" t="s">
        <v>315</v>
      </c>
      <c r="N150" s="43" t="s">
        <v>313</v>
      </c>
    </row>
    <row r="151" spans="1:14" x14ac:dyDescent="0.2">
      <c r="A151" s="30" t="s">
        <v>161</v>
      </c>
      <c r="B151" s="30" t="s">
        <v>154</v>
      </c>
      <c r="C151" s="32" t="s">
        <v>145</v>
      </c>
      <c r="D151" s="20" t="s">
        <v>134</v>
      </c>
      <c r="E151" s="254">
        <v>7</v>
      </c>
      <c r="F151" s="22" t="s">
        <v>496</v>
      </c>
      <c r="G151" s="22" t="s">
        <v>495</v>
      </c>
      <c r="H151" s="23" t="s">
        <v>173</v>
      </c>
      <c r="I151" s="20" t="s">
        <v>494</v>
      </c>
      <c r="J151" s="43" t="s">
        <v>174</v>
      </c>
      <c r="K151" s="50" t="str">
        <f>"00:27.22"</f>
        <v>00:27.22</v>
      </c>
      <c r="L151" s="50" t="str">
        <f>""</f>
        <v/>
      </c>
      <c r="M151" s="27" t="s">
        <v>315</v>
      </c>
      <c r="N151" s="43" t="s">
        <v>313</v>
      </c>
    </row>
    <row r="152" spans="1:14" x14ac:dyDescent="0.2">
      <c r="A152" s="30" t="s">
        <v>161</v>
      </c>
      <c r="B152" s="30" t="s">
        <v>154</v>
      </c>
      <c r="C152" s="32" t="s">
        <v>145</v>
      </c>
      <c r="D152" s="20" t="s">
        <v>134</v>
      </c>
      <c r="E152" s="254">
        <v>9</v>
      </c>
      <c r="F152" s="22" t="s">
        <v>525</v>
      </c>
      <c r="G152" s="22" t="s">
        <v>187</v>
      </c>
      <c r="H152" s="23" t="s">
        <v>333</v>
      </c>
      <c r="I152" s="20" t="s">
        <v>524</v>
      </c>
      <c r="J152" s="43" t="s">
        <v>174</v>
      </c>
      <c r="K152" s="50" t="str">
        <f>"00:27.25"</f>
        <v>00:27.25</v>
      </c>
      <c r="L152" s="50" t="str">
        <f>""</f>
        <v/>
      </c>
      <c r="M152" s="27" t="s">
        <v>315</v>
      </c>
      <c r="N152" s="43" t="s">
        <v>313</v>
      </c>
    </row>
    <row r="153" spans="1:14" x14ac:dyDescent="0.2">
      <c r="A153" s="30" t="s">
        <v>161</v>
      </c>
      <c r="B153" s="30" t="s">
        <v>154</v>
      </c>
      <c r="C153" s="32" t="s">
        <v>145</v>
      </c>
      <c r="D153" s="20" t="s">
        <v>134</v>
      </c>
      <c r="E153" s="254">
        <v>11</v>
      </c>
      <c r="F153" s="22" t="s">
        <v>223</v>
      </c>
      <c r="G153" s="22" t="s">
        <v>40</v>
      </c>
      <c r="H153" s="23" t="s">
        <v>1</v>
      </c>
      <c r="I153" s="20" t="s">
        <v>523</v>
      </c>
      <c r="J153" s="43" t="s">
        <v>170</v>
      </c>
      <c r="K153" s="50" t="str">
        <f>"00:27.43"</f>
        <v>00:27.43</v>
      </c>
      <c r="L153" s="50" t="str">
        <f>""</f>
        <v/>
      </c>
      <c r="M153" s="27" t="s">
        <v>320</v>
      </c>
      <c r="N153" s="43" t="s">
        <v>313</v>
      </c>
    </row>
    <row r="154" spans="1:14" x14ac:dyDescent="0.2">
      <c r="A154" s="30" t="s">
        <v>161</v>
      </c>
      <c r="B154" s="30" t="s">
        <v>154</v>
      </c>
      <c r="C154" s="32" t="s">
        <v>145</v>
      </c>
      <c r="D154" s="20" t="s">
        <v>134</v>
      </c>
      <c r="E154" s="254">
        <v>13</v>
      </c>
      <c r="F154" s="22" t="s">
        <v>253</v>
      </c>
      <c r="G154" s="22" t="s">
        <v>68</v>
      </c>
      <c r="H154" s="23" t="s">
        <v>177</v>
      </c>
      <c r="I154" s="20" t="s">
        <v>522</v>
      </c>
      <c r="J154" s="43" t="s">
        <v>174</v>
      </c>
      <c r="K154" s="50" t="str">
        <f>"00:27.99"</f>
        <v>00:27.99</v>
      </c>
      <c r="L154" s="50" t="str">
        <f>""</f>
        <v/>
      </c>
      <c r="M154" s="27" t="s">
        <v>320</v>
      </c>
      <c r="N154" s="43" t="s">
        <v>313</v>
      </c>
    </row>
    <row r="155" spans="1:14" x14ac:dyDescent="0.2">
      <c r="A155" s="30" t="s">
        <v>161</v>
      </c>
      <c r="B155" s="30" t="s">
        <v>154</v>
      </c>
      <c r="C155" s="32" t="s">
        <v>145</v>
      </c>
      <c r="D155" s="20" t="s">
        <v>134</v>
      </c>
      <c r="E155" s="254">
        <v>15</v>
      </c>
      <c r="F155" s="22" t="s">
        <v>521</v>
      </c>
      <c r="G155" s="22" t="s">
        <v>520</v>
      </c>
      <c r="H155" s="23" t="s">
        <v>5</v>
      </c>
      <c r="I155" s="20" t="s">
        <v>519</v>
      </c>
      <c r="J155" s="43" t="s">
        <v>170</v>
      </c>
      <c r="K155" s="50" t="str">
        <f>"00:28.29"</f>
        <v>00:28.29</v>
      </c>
      <c r="L155" s="50" t="str">
        <f>""</f>
        <v/>
      </c>
      <c r="M155" s="27" t="s">
        <v>320</v>
      </c>
      <c r="N155" s="43" t="s">
        <v>313</v>
      </c>
    </row>
    <row r="156" spans="1:14" x14ac:dyDescent="0.2">
      <c r="A156" s="30" t="s">
        <v>161</v>
      </c>
      <c r="B156" s="30" t="s">
        <v>154</v>
      </c>
      <c r="C156" s="32" t="s">
        <v>145</v>
      </c>
      <c r="D156" s="20" t="s">
        <v>134</v>
      </c>
      <c r="E156" s="254">
        <v>17</v>
      </c>
      <c r="F156" s="22" t="s">
        <v>26</v>
      </c>
      <c r="G156" s="22" t="s">
        <v>27</v>
      </c>
      <c r="H156" s="23" t="s">
        <v>5</v>
      </c>
      <c r="I156" s="20" t="s">
        <v>493</v>
      </c>
      <c r="J156" s="43" t="s">
        <v>170</v>
      </c>
      <c r="K156" s="50" t="str">
        <f>"00:28.34"</f>
        <v>00:28.34</v>
      </c>
      <c r="L156" s="50" t="str">
        <f>""</f>
        <v/>
      </c>
      <c r="M156" s="27" t="s">
        <v>320</v>
      </c>
      <c r="N156" s="43" t="s">
        <v>313</v>
      </c>
    </row>
    <row r="157" spans="1:14" x14ac:dyDescent="0.2">
      <c r="A157" s="30" t="s">
        <v>161</v>
      </c>
      <c r="B157" s="30" t="s">
        <v>154</v>
      </c>
      <c r="C157" s="32" t="s">
        <v>145</v>
      </c>
      <c r="D157" s="20" t="s">
        <v>134</v>
      </c>
      <c r="E157" s="254">
        <v>19</v>
      </c>
      <c r="F157" s="22" t="s">
        <v>255</v>
      </c>
      <c r="G157" s="22" t="s">
        <v>21</v>
      </c>
      <c r="H157" s="23" t="s">
        <v>173</v>
      </c>
      <c r="I157" s="20" t="s">
        <v>486</v>
      </c>
      <c r="J157" s="43" t="s">
        <v>174</v>
      </c>
      <c r="K157" s="50" t="str">
        <f>"00:28.47"</f>
        <v>00:28.47</v>
      </c>
      <c r="L157" s="50" t="str">
        <f>""</f>
        <v/>
      </c>
      <c r="M157" s="27" t="s">
        <v>320</v>
      </c>
      <c r="N157" s="43" t="s">
        <v>313</v>
      </c>
    </row>
    <row r="158" spans="1:14" x14ac:dyDescent="0.2">
      <c r="A158" s="30" t="s">
        <v>161</v>
      </c>
      <c r="B158" s="30" t="s">
        <v>154</v>
      </c>
      <c r="C158" s="32" t="s">
        <v>145</v>
      </c>
      <c r="D158" s="20" t="s">
        <v>134</v>
      </c>
      <c r="E158" s="254">
        <v>21</v>
      </c>
      <c r="F158" s="22" t="s">
        <v>489</v>
      </c>
      <c r="G158" s="22" t="s">
        <v>488</v>
      </c>
      <c r="H158" s="23" t="s">
        <v>180</v>
      </c>
      <c r="I158" s="20" t="s">
        <v>487</v>
      </c>
      <c r="J158" s="43" t="s">
        <v>174</v>
      </c>
      <c r="K158" s="50" t="str">
        <f>"00:28.54"</f>
        <v>00:28.54</v>
      </c>
      <c r="L158" s="50" t="str">
        <f>""</f>
        <v/>
      </c>
      <c r="M158" s="27" t="s">
        <v>320</v>
      </c>
      <c r="N158" s="43" t="s">
        <v>313</v>
      </c>
    </row>
    <row r="159" spans="1:14" x14ac:dyDescent="0.2">
      <c r="A159" s="30" t="s">
        <v>161</v>
      </c>
      <c r="B159" s="30" t="s">
        <v>154</v>
      </c>
      <c r="C159" s="32" t="s">
        <v>145</v>
      </c>
      <c r="D159" s="20" t="s">
        <v>134</v>
      </c>
      <c r="E159" s="254">
        <v>23</v>
      </c>
      <c r="F159" s="22" t="s">
        <v>35</v>
      </c>
      <c r="G159" s="22" t="s">
        <v>36</v>
      </c>
      <c r="H159" s="23" t="s">
        <v>5</v>
      </c>
      <c r="I159" s="20" t="s">
        <v>518</v>
      </c>
      <c r="J159" s="43" t="s">
        <v>170</v>
      </c>
      <c r="K159" s="50" t="str">
        <f>"00:29.39"</f>
        <v>00:29.39</v>
      </c>
      <c r="L159" s="50" t="str">
        <f>""</f>
        <v/>
      </c>
      <c r="M159" s="27" t="s">
        <v>320</v>
      </c>
      <c r="N159" s="43" t="s">
        <v>313</v>
      </c>
    </row>
    <row r="160" spans="1:14" x14ac:dyDescent="0.2">
      <c r="A160" s="30" t="s">
        <v>161</v>
      </c>
      <c r="B160" s="30" t="s">
        <v>154</v>
      </c>
      <c r="C160" s="32" t="s">
        <v>145</v>
      </c>
      <c r="D160" s="20" t="s">
        <v>134</v>
      </c>
      <c r="E160" s="254">
        <v>25</v>
      </c>
      <c r="F160" s="22" t="s">
        <v>252</v>
      </c>
      <c r="G160" s="22" t="s">
        <v>66</v>
      </c>
      <c r="H160" s="23" t="s">
        <v>173</v>
      </c>
      <c r="I160" s="20" t="s">
        <v>485</v>
      </c>
      <c r="J160" s="43" t="s">
        <v>174</v>
      </c>
      <c r="K160" s="50" t="str">
        <f>"00:29.42"</f>
        <v>00:29.42</v>
      </c>
      <c r="L160" s="50" t="str">
        <f>""</f>
        <v/>
      </c>
      <c r="M160" s="27" t="s">
        <v>320</v>
      </c>
      <c r="N160" s="43" t="s">
        <v>313</v>
      </c>
    </row>
    <row r="161" spans="1:14" x14ac:dyDescent="0.2">
      <c r="A161" s="30" t="s">
        <v>161</v>
      </c>
      <c r="B161" s="30" t="s">
        <v>154</v>
      </c>
      <c r="C161" s="32" t="s">
        <v>145</v>
      </c>
      <c r="D161" s="20" t="s">
        <v>134</v>
      </c>
      <c r="E161" s="254">
        <v>27</v>
      </c>
      <c r="F161" s="22" t="s">
        <v>517</v>
      </c>
      <c r="G161" s="22" t="s">
        <v>516</v>
      </c>
      <c r="H161" s="23" t="s">
        <v>48</v>
      </c>
      <c r="I161" s="20" t="s">
        <v>515</v>
      </c>
      <c r="J161" s="43" t="s">
        <v>170</v>
      </c>
      <c r="K161" s="50" t="str">
        <f>"00:29.60"</f>
        <v>00:29.60</v>
      </c>
      <c r="L161" s="50" t="str">
        <f>""</f>
        <v/>
      </c>
      <c r="M161" s="27" t="s">
        <v>320</v>
      </c>
      <c r="N161" s="43" t="s">
        <v>313</v>
      </c>
    </row>
    <row r="162" spans="1:14" x14ac:dyDescent="0.2">
      <c r="A162" s="30" t="s">
        <v>161</v>
      </c>
      <c r="B162" s="30" t="s">
        <v>154</v>
      </c>
      <c r="C162" s="32" t="s">
        <v>145</v>
      </c>
      <c r="D162" s="20" t="s">
        <v>134</v>
      </c>
      <c r="E162" s="254">
        <v>29</v>
      </c>
      <c r="F162" s="22" t="s">
        <v>186</v>
      </c>
      <c r="G162" s="22" t="s">
        <v>475</v>
      </c>
      <c r="H162" s="23" t="s">
        <v>173</v>
      </c>
      <c r="I162" s="20" t="s">
        <v>474</v>
      </c>
      <c r="J162" s="43" t="s">
        <v>174</v>
      </c>
      <c r="K162" s="50" t="str">
        <f>"00:29.73"</f>
        <v>00:29.73</v>
      </c>
      <c r="L162" s="50" t="str">
        <f>""</f>
        <v/>
      </c>
      <c r="M162" s="27" t="s">
        <v>320</v>
      </c>
      <c r="N162" s="43" t="s">
        <v>313</v>
      </c>
    </row>
    <row r="163" spans="1:14" x14ac:dyDescent="0.2">
      <c r="A163" s="30" t="s">
        <v>161</v>
      </c>
      <c r="B163" s="30" t="s">
        <v>154</v>
      </c>
      <c r="C163" s="32" t="s">
        <v>145</v>
      </c>
      <c r="D163" s="20" t="s">
        <v>134</v>
      </c>
      <c r="E163" s="254">
        <v>31</v>
      </c>
      <c r="F163" s="22" t="s">
        <v>39</v>
      </c>
      <c r="G163" s="22" t="s">
        <v>40</v>
      </c>
      <c r="H163" s="23" t="s">
        <v>5</v>
      </c>
      <c r="I163" s="20" t="s">
        <v>514</v>
      </c>
      <c r="J163" s="43" t="s">
        <v>170</v>
      </c>
      <c r="K163" s="50" t="str">
        <f>"00:30.69"</f>
        <v>00:30.69</v>
      </c>
      <c r="L163" s="50" t="str">
        <f>""</f>
        <v/>
      </c>
      <c r="M163" s="27" t="s">
        <v>320</v>
      </c>
      <c r="N163" s="43" t="s">
        <v>313</v>
      </c>
    </row>
    <row r="164" spans="1:14" x14ac:dyDescent="0.2">
      <c r="A164" s="30" t="s">
        <v>161</v>
      </c>
      <c r="B164" s="30" t="s">
        <v>154</v>
      </c>
      <c r="C164" s="32" t="s">
        <v>145</v>
      </c>
      <c r="D164" s="20" t="s">
        <v>134</v>
      </c>
      <c r="E164" s="254">
        <v>33</v>
      </c>
      <c r="F164" s="22" t="s">
        <v>513</v>
      </c>
      <c r="G164" s="22" t="s">
        <v>512</v>
      </c>
      <c r="H164" s="23" t="s">
        <v>333</v>
      </c>
      <c r="I164" s="20" t="s">
        <v>511</v>
      </c>
      <c r="J164" s="43" t="s">
        <v>174</v>
      </c>
      <c r="K164" s="50" t="str">
        <f>"00:31.37"</f>
        <v>00:31.37</v>
      </c>
      <c r="L164" s="50" t="str">
        <f>""</f>
        <v/>
      </c>
      <c r="M164" s="27" t="s">
        <v>320</v>
      </c>
      <c r="N164" s="43" t="s">
        <v>313</v>
      </c>
    </row>
    <row r="165" spans="1:14" x14ac:dyDescent="0.2">
      <c r="A165" s="30" t="s">
        <v>161</v>
      </c>
      <c r="B165" s="30" t="s">
        <v>154</v>
      </c>
      <c r="C165" s="32" t="s">
        <v>145</v>
      </c>
      <c r="D165" s="20" t="s">
        <v>134</v>
      </c>
      <c r="E165" s="254">
        <v>35</v>
      </c>
      <c r="F165" s="22" t="s">
        <v>470</v>
      </c>
      <c r="G165" s="22" t="s">
        <v>469</v>
      </c>
      <c r="H165" s="23" t="s">
        <v>173</v>
      </c>
      <c r="I165" s="20" t="s">
        <v>468</v>
      </c>
      <c r="J165" s="43" t="s">
        <v>174</v>
      </c>
      <c r="K165" s="50" t="str">
        <f>"00:32.04"</f>
        <v>00:32.04</v>
      </c>
      <c r="L165" s="50" t="str">
        <f>""</f>
        <v/>
      </c>
      <c r="M165" s="27" t="s">
        <v>320</v>
      </c>
      <c r="N165" s="43" t="s">
        <v>313</v>
      </c>
    </row>
    <row r="166" spans="1:14" x14ac:dyDescent="0.2">
      <c r="A166" s="30" t="s">
        <v>161</v>
      </c>
      <c r="B166" s="30" t="s">
        <v>154</v>
      </c>
      <c r="C166" s="32" t="s">
        <v>145</v>
      </c>
      <c r="D166" s="20" t="s">
        <v>134</v>
      </c>
      <c r="E166" s="254" t="str">
        <f>"QE"</f>
        <v>QE</v>
      </c>
      <c r="F166" s="22" t="s">
        <v>284</v>
      </c>
      <c r="G166" s="22" t="s">
        <v>10</v>
      </c>
      <c r="H166" s="23" t="s">
        <v>285</v>
      </c>
      <c r="I166" s="20" t="s">
        <v>467</v>
      </c>
      <c r="J166" s="43" t="s">
        <v>175</v>
      </c>
      <c r="K166" s="50" t="str">
        <f>""</f>
        <v/>
      </c>
      <c r="L166" s="50" t="str">
        <f>""</f>
        <v/>
      </c>
      <c r="M166" s="27" t="s">
        <v>362</v>
      </c>
      <c r="N166" s="43" t="s">
        <v>365</v>
      </c>
    </row>
    <row r="167" spans="1:14" x14ac:dyDescent="0.2">
      <c r="A167" s="30" t="s">
        <v>161</v>
      </c>
      <c r="B167" s="30" t="s">
        <v>154</v>
      </c>
      <c r="C167" s="32" t="s">
        <v>145</v>
      </c>
      <c r="D167" s="20" t="s">
        <v>134</v>
      </c>
      <c r="E167" s="254" t="s">
        <v>362</v>
      </c>
      <c r="F167" s="22" t="s">
        <v>254</v>
      </c>
      <c r="G167" s="22" t="s">
        <v>510</v>
      </c>
      <c r="H167" s="23" t="s">
        <v>51</v>
      </c>
      <c r="I167" s="20" t="s">
        <v>509</v>
      </c>
      <c r="J167" s="43" t="s">
        <v>170</v>
      </c>
      <c r="K167" s="50" t="str">
        <f>""</f>
        <v/>
      </c>
      <c r="L167" s="50" t="str">
        <f>""</f>
        <v/>
      </c>
      <c r="M167" s="27" t="s">
        <v>362</v>
      </c>
      <c r="N167" s="43" t="s">
        <v>365</v>
      </c>
    </row>
    <row r="168" spans="1:14" x14ac:dyDescent="0.2">
      <c r="A168" s="30" t="s">
        <v>161</v>
      </c>
      <c r="B168" s="30" t="s">
        <v>154</v>
      </c>
      <c r="C168" s="32" t="s">
        <v>145</v>
      </c>
      <c r="D168" s="20" t="s">
        <v>135</v>
      </c>
      <c r="E168" s="255">
        <v>1</v>
      </c>
      <c r="F168" s="22" t="s">
        <v>538</v>
      </c>
      <c r="G168" s="22" t="s">
        <v>66</v>
      </c>
      <c r="H168" s="23" t="s">
        <v>177</v>
      </c>
      <c r="I168" s="20" t="s">
        <v>537</v>
      </c>
      <c r="J168" s="43" t="s">
        <v>174</v>
      </c>
      <c r="K168" s="50" t="str">
        <f>"00:59.91"</f>
        <v>00:59.91</v>
      </c>
      <c r="L168" s="50" t="str">
        <f>""</f>
        <v/>
      </c>
      <c r="M168" s="27" t="s">
        <v>315</v>
      </c>
      <c r="N168" s="43" t="s">
        <v>313</v>
      </c>
    </row>
    <row r="169" spans="1:14" x14ac:dyDescent="0.2">
      <c r="A169" s="30" t="s">
        <v>161</v>
      </c>
      <c r="B169" s="30" t="s">
        <v>154</v>
      </c>
      <c r="C169" s="32" t="s">
        <v>145</v>
      </c>
      <c r="D169" s="20" t="s">
        <v>135</v>
      </c>
      <c r="E169" s="254">
        <v>2</v>
      </c>
      <c r="F169" s="22" t="s">
        <v>536</v>
      </c>
      <c r="G169" s="22" t="s">
        <v>535</v>
      </c>
      <c r="H169" s="23" t="s">
        <v>177</v>
      </c>
      <c r="I169" s="20" t="s">
        <v>534</v>
      </c>
      <c r="J169" s="43" t="s">
        <v>174</v>
      </c>
      <c r="K169" s="50" t="str">
        <f>"00:61.88"</f>
        <v>00:61.88</v>
      </c>
      <c r="L169" s="50" t="str">
        <f>""</f>
        <v/>
      </c>
      <c r="M169" s="27" t="s">
        <v>315</v>
      </c>
      <c r="N169" s="43" t="s">
        <v>313</v>
      </c>
    </row>
    <row r="170" spans="1:14" x14ac:dyDescent="0.2">
      <c r="A170" s="30" t="s">
        <v>161</v>
      </c>
      <c r="B170" s="30" t="s">
        <v>154</v>
      </c>
      <c r="C170" s="32" t="s">
        <v>145</v>
      </c>
      <c r="D170" s="20" t="s">
        <v>135</v>
      </c>
      <c r="E170" s="254">
        <v>3</v>
      </c>
      <c r="F170" s="22" t="s">
        <v>265</v>
      </c>
      <c r="G170" s="22" t="s">
        <v>266</v>
      </c>
      <c r="H170" s="23" t="s">
        <v>1</v>
      </c>
      <c r="I170" s="20" t="s">
        <v>533</v>
      </c>
      <c r="J170" s="43" t="s">
        <v>170</v>
      </c>
      <c r="K170" s="50" t="str">
        <f>"00:63.83"</f>
        <v>00:63.83</v>
      </c>
      <c r="L170" s="50" t="str">
        <f>""</f>
        <v/>
      </c>
      <c r="M170" s="27" t="s">
        <v>320</v>
      </c>
      <c r="N170" s="43" t="s">
        <v>313</v>
      </c>
    </row>
    <row r="171" spans="1:14" x14ac:dyDescent="0.2">
      <c r="A171" s="30" t="s">
        <v>161</v>
      </c>
      <c r="B171" s="30" t="s">
        <v>154</v>
      </c>
      <c r="C171" s="32" t="s">
        <v>145</v>
      </c>
      <c r="D171" s="20" t="s">
        <v>135</v>
      </c>
      <c r="E171" s="254">
        <v>3</v>
      </c>
      <c r="F171" s="22" t="s">
        <v>263</v>
      </c>
      <c r="G171" s="22" t="s">
        <v>264</v>
      </c>
      <c r="H171" s="23" t="s">
        <v>1</v>
      </c>
      <c r="I171" s="20" t="s">
        <v>532</v>
      </c>
      <c r="J171" s="43" t="s">
        <v>170</v>
      </c>
      <c r="K171" s="50" t="str">
        <f>"00:70.32"</f>
        <v>00:70.32</v>
      </c>
      <c r="L171" s="50" t="str">
        <f>""</f>
        <v/>
      </c>
      <c r="M171" s="27" t="s">
        <v>320</v>
      </c>
      <c r="N171" s="43" t="s">
        <v>313</v>
      </c>
    </row>
    <row r="172" spans="1:14" x14ac:dyDescent="0.2">
      <c r="A172" s="30" t="s">
        <v>161</v>
      </c>
      <c r="B172" s="30" t="s">
        <v>154</v>
      </c>
      <c r="C172" s="32" t="s">
        <v>145</v>
      </c>
      <c r="D172" s="20" t="s">
        <v>135</v>
      </c>
      <c r="E172" s="254" t="str">
        <f>"QE"</f>
        <v>QE</v>
      </c>
      <c r="F172" s="22" t="s">
        <v>14</v>
      </c>
      <c r="G172" s="22" t="s">
        <v>15</v>
      </c>
      <c r="H172" s="23" t="s">
        <v>5</v>
      </c>
      <c r="I172" s="20" t="s">
        <v>531</v>
      </c>
      <c r="J172" s="43" t="s">
        <v>170</v>
      </c>
      <c r="K172" s="50" t="str">
        <f>""</f>
        <v/>
      </c>
      <c r="L172" s="50" t="str">
        <f>""</f>
        <v/>
      </c>
      <c r="M172" s="27" t="s">
        <v>362</v>
      </c>
      <c r="N172" s="43" t="s">
        <v>365</v>
      </c>
    </row>
    <row r="173" spans="1:14" x14ac:dyDescent="0.2">
      <c r="A173" s="30" t="s">
        <v>161</v>
      </c>
      <c r="B173" s="30" t="s">
        <v>154</v>
      </c>
      <c r="C173" s="32" t="s">
        <v>145</v>
      </c>
      <c r="D173" s="20" t="s">
        <v>135</v>
      </c>
      <c r="E173" s="254" t="str">
        <f>"QE"</f>
        <v>QE</v>
      </c>
      <c r="F173" s="22" t="s">
        <v>96</v>
      </c>
      <c r="G173" s="22" t="s">
        <v>97</v>
      </c>
      <c r="H173" s="23" t="s">
        <v>1</v>
      </c>
      <c r="I173" s="20" t="s">
        <v>530</v>
      </c>
      <c r="J173" s="43" t="s">
        <v>170</v>
      </c>
      <c r="K173" s="50" t="str">
        <f>""</f>
        <v/>
      </c>
      <c r="L173" s="50" t="str">
        <f>""</f>
        <v/>
      </c>
      <c r="M173" s="27" t="s">
        <v>362</v>
      </c>
      <c r="N173" s="43" t="s">
        <v>365</v>
      </c>
    </row>
    <row r="174" spans="1:14" x14ac:dyDescent="0.2">
      <c r="A174" s="30" t="s">
        <v>161</v>
      </c>
      <c r="B174" s="30" t="s">
        <v>154</v>
      </c>
      <c r="C174" s="32" t="s">
        <v>145</v>
      </c>
      <c r="D174" s="20" t="s">
        <v>146</v>
      </c>
      <c r="E174" s="255">
        <v>1</v>
      </c>
      <c r="F174" s="22" t="s">
        <v>267</v>
      </c>
      <c r="G174" s="22" t="s">
        <v>73</v>
      </c>
      <c r="H174" s="23" t="s">
        <v>1</v>
      </c>
      <c r="I174" s="20" t="s">
        <v>546</v>
      </c>
      <c r="J174" s="43" t="s">
        <v>170</v>
      </c>
      <c r="K174" s="50" t="str">
        <f>"02:35.29"</f>
        <v>02:35.29</v>
      </c>
      <c r="L174" s="50" t="str">
        <f>""</f>
        <v/>
      </c>
      <c r="M174" s="27" t="s">
        <v>315</v>
      </c>
      <c r="N174" s="43" t="s">
        <v>313</v>
      </c>
    </row>
    <row r="175" spans="1:14" x14ac:dyDescent="0.2">
      <c r="A175" s="30" t="s">
        <v>161</v>
      </c>
      <c r="B175" s="30" t="s">
        <v>154</v>
      </c>
      <c r="C175" s="32" t="s">
        <v>145</v>
      </c>
      <c r="D175" s="20" t="s">
        <v>146</v>
      </c>
      <c r="E175" s="254">
        <v>2</v>
      </c>
      <c r="F175" s="22" t="s">
        <v>545</v>
      </c>
      <c r="G175" s="22" t="s">
        <v>43</v>
      </c>
      <c r="H175" s="23" t="s">
        <v>173</v>
      </c>
      <c r="I175" s="20" t="s">
        <v>544</v>
      </c>
      <c r="J175" s="43" t="s">
        <v>174</v>
      </c>
      <c r="K175" s="50" t="str">
        <f>"02:38.09"</f>
        <v>02:38.09</v>
      </c>
      <c r="L175" s="50" t="str">
        <f>""</f>
        <v/>
      </c>
      <c r="M175" s="27" t="s">
        <v>320</v>
      </c>
      <c r="N175" s="43" t="s">
        <v>313</v>
      </c>
    </row>
    <row r="176" spans="1:14" x14ac:dyDescent="0.2">
      <c r="A176" s="30" t="s">
        <v>161</v>
      </c>
      <c r="B176" s="30" t="s">
        <v>154</v>
      </c>
      <c r="C176" s="32" t="s">
        <v>145</v>
      </c>
      <c r="D176" s="20" t="s">
        <v>146</v>
      </c>
      <c r="E176" s="254">
        <v>3</v>
      </c>
      <c r="F176" s="22" t="s">
        <v>543</v>
      </c>
      <c r="G176" s="22" t="s">
        <v>542</v>
      </c>
      <c r="H176" s="23" t="s">
        <v>177</v>
      </c>
      <c r="I176" s="20" t="s">
        <v>541</v>
      </c>
      <c r="J176" s="43" t="s">
        <v>174</v>
      </c>
      <c r="K176" s="50" t="str">
        <f>"02:39.17"</f>
        <v>02:39.17</v>
      </c>
      <c r="L176" s="50" t="str">
        <f>""</f>
        <v/>
      </c>
      <c r="M176" s="27" t="s">
        <v>320</v>
      </c>
      <c r="N176" s="43" t="s">
        <v>313</v>
      </c>
    </row>
    <row r="177" spans="1:14" x14ac:dyDescent="0.2">
      <c r="A177" s="30" t="s">
        <v>161</v>
      </c>
      <c r="B177" s="30" t="s">
        <v>154</v>
      </c>
      <c r="C177" s="32" t="s">
        <v>145</v>
      </c>
      <c r="D177" s="20" t="s">
        <v>146</v>
      </c>
      <c r="E177" s="254">
        <v>4</v>
      </c>
      <c r="F177" s="22" t="s">
        <v>28</v>
      </c>
      <c r="G177" s="22" t="s">
        <v>29</v>
      </c>
      <c r="H177" s="23" t="s">
        <v>5</v>
      </c>
      <c r="I177" s="20" t="s">
        <v>484</v>
      </c>
      <c r="J177" s="43" t="s">
        <v>170</v>
      </c>
      <c r="K177" s="50" t="str">
        <f>"02:44.90"</f>
        <v>02:44.90</v>
      </c>
      <c r="L177" s="50" t="str">
        <f>""</f>
        <v/>
      </c>
      <c r="M177" s="27" t="s">
        <v>320</v>
      </c>
      <c r="N177" s="43" t="s">
        <v>313</v>
      </c>
    </row>
    <row r="178" spans="1:14" x14ac:dyDescent="0.2">
      <c r="A178" s="30" t="s">
        <v>161</v>
      </c>
      <c r="B178" s="30" t="s">
        <v>154</v>
      </c>
      <c r="C178" s="32" t="s">
        <v>145</v>
      </c>
      <c r="D178" s="20" t="s">
        <v>146</v>
      </c>
      <c r="E178" s="254">
        <v>5</v>
      </c>
      <c r="F178" s="22" t="s">
        <v>513</v>
      </c>
      <c r="G178" s="22" t="s">
        <v>512</v>
      </c>
      <c r="H178" s="23" t="s">
        <v>333</v>
      </c>
      <c r="I178" s="20" t="s">
        <v>511</v>
      </c>
      <c r="J178" s="43" t="s">
        <v>174</v>
      </c>
      <c r="K178" s="50" t="str">
        <f>"02:49.63"</f>
        <v>02:49.63</v>
      </c>
      <c r="L178" s="50" t="str">
        <f>""</f>
        <v/>
      </c>
      <c r="M178" s="27" t="s">
        <v>320</v>
      </c>
      <c r="N178" s="43" t="s">
        <v>313</v>
      </c>
    </row>
    <row r="179" spans="1:14" x14ac:dyDescent="0.2">
      <c r="A179" s="30" t="s">
        <v>161</v>
      </c>
      <c r="B179" s="30" t="s">
        <v>154</v>
      </c>
      <c r="C179" s="32" t="s">
        <v>145</v>
      </c>
      <c r="D179" s="20" t="s">
        <v>146</v>
      </c>
      <c r="E179" s="254" t="s">
        <v>362</v>
      </c>
      <c r="F179" s="22" t="s">
        <v>261</v>
      </c>
      <c r="G179" s="22" t="s">
        <v>262</v>
      </c>
      <c r="H179" s="23" t="s">
        <v>60</v>
      </c>
      <c r="I179" s="20" t="s">
        <v>540</v>
      </c>
      <c r="J179" s="43" t="s">
        <v>170</v>
      </c>
      <c r="K179" s="50" t="str">
        <f>""</f>
        <v/>
      </c>
      <c r="L179" s="50" t="str">
        <f>""</f>
        <v/>
      </c>
      <c r="M179" s="27" t="s">
        <v>362</v>
      </c>
      <c r="N179" s="43" t="s">
        <v>365</v>
      </c>
    </row>
    <row r="180" spans="1:14" x14ac:dyDescent="0.2">
      <c r="A180" s="30" t="s">
        <v>161</v>
      </c>
      <c r="B180" s="30" t="s">
        <v>154</v>
      </c>
      <c r="C180" s="32" t="s">
        <v>145</v>
      </c>
      <c r="D180" s="20" t="s">
        <v>146</v>
      </c>
      <c r="E180" s="254" t="s">
        <v>362</v>
      </c>
      <c r="F180" s="22" t="s">
        <v>83</v>
      </c>
      <c r="G180" s="22" t="s">
        <v>84</v>
      </c>
      <c r="H180" s="23" t="s">
        <v>1</v>
      </c>
      <c r="I180" s="20" t="s">
        <v>539</v>
      </c>
      <c r="J180" s="43" t="s">
        <v>170</v>
      </c>
      <c r="K180" s="50" t="str">
        <f>""</f>
        <v/>
      </c>
      <c r="L180" s="50" t="str">
        <f>""</f>
        <v/>
      </c>
      <c r="M180" s="27" t="s">
        <v>362</v>
      </c>
      <c r="N180" s="43" t="s">
        <v>365</v>
      </c>
    </row>
    <row r="181" spans="1:14" x14ac:dyDescent="0.2">
      <c r="A181" s="30" t="s">
        <v>161</v>
      </c>
      <c r="B181" s="30" t="s">
        <v>154</v>
      </c>
      <c r="C181" s="32" t="s">
        <v>145</v>
      </c>
      <c r="D181" s="20" t="s">
        <v>162</v>
      </c>
      <c r="E181" s="254" t="s">
        <v>362</v>
      </c>
      <c r="F181" s="22" t="s">
        <v>557</v>
      </c>
      <c r="G181" s="22" t="s">
        <v>92</v>
      </c>
      <c r="H181" s="23" t="s">
        <v>60</v>
      </c>
      <c r="I181" s="20" t="s">
        <v>556</v>
      </c>
      <c r="J181" s="43" t="s">
        <v>170</v>
      </c>
      <c r="K181" s="50" t="str">
        <f>""</f>
        <v/>
      </c>
      <c r="L181" s="50" t="str">
        <f>""</f>
        <v/>
      </c>
      <c r="M181" s="24" t="s">
        <v>362</v>
      </c>
      <c r="N181" s="43" t="s">
        <v>365</v>
      </c>
    </row>
    <row r="182" spans="1:14" x14ac:dyDescent="0.2">
      <c r="A182" s="30" t="s">
        <v>161</v>
      </c>
      <c r="B182" s="30" t="s">
        <v>154</v>
      </c>
      <c r="C182" s="32" t="s">
        <v>145</v>
      </c>
      <c r="D182" s="20" t="s">
        <v>182</v>
      </c>
      <c r="E182" s="255" t="str">
        <f>"1"</f>
        <v>1</v>
      </c>
      <c r="F182" s="22" t="s">
        <v>189</v>
      </c>
      <c r="G182" s="22" t="s">
        <v>76</v>
      </c>
      <c r="H182" s="23" t="s">
        <v>173</v>
      </c>
      <c r="I182" s="20" t="s">
        <v>505</v>
      </c>
      <c r="J182" s="43" t="s">
        <v>174</v>
      </c>
      <c r="K182" s="50" t="str">
        <f>"00:08.81"</f>
        <v>00:08.81</v>
      </c>
      <c r="L182" s="50" t="str">
        <f>"serie 00:08.88"</f>
        <v>serie 00:08.88</v>
      </c>
      <c r="M182" s="27" t="s">
        <v>312</v>
      </c>
      <c r="N182" s="43" t="s">
        <v>313</v>
      </c>
    </row>
    <row r="183" spans="1:14" x14ac:dyDescent="0.2">
      <c r="A183" s="30" t="s">
        <v>161</v>
      </c>
      <c r="B183" s="30" t="s">
        <v>154</v>
      </c>
      <c r="C183" s="32" t="s">
        <v>145</v>
      </c>
      <c r="D183" s="20" t="s">
        <v>182</v>
      </c>
      <c r="E183" s="254" t="str">
        <f>"2"</f>
        <v>2</v>
      </c>
      <c r="F183" s="22" t="s">
        <v>185</v>
      </c>
      <c r="G183" s="22" t="s">
        <v>13</v>
      </c>
      <c r="H183" s="23" t="s">
        <v>173</v>
      </c>
      <c r="I183" s="20" t="s">
        <v>504</v>
      </c>
      <c r="J183" s="43" t="s">
        <v>174</v>
      </c>
      <c r="K183" s="50" t="str">
        <f>"00:08.83"</f>
        <v>00:08.83</v>
      </c>
      <c r="L183" s="50" t="str">
        <f>"serie 00:08.93"</f>
        <v>serie 00:08.93</v>
      </c>
      <c r="M183" s="27" t="s">
        <v>312</v>
      </c>
      <c r="N183" s="43" t="s">
        <v>313</v>
      </c>
    </row>
    <row r="184" spans="1:14" x14ac:dyDescent="0.2">
      <c r="A184" s="30" t="s">
        <v>161</v>
      </c>
      <c r="B184" s="30" t="s">
        <v>154</v>
      </c>
      <c r="C184" s="32" t="s">
        <v>145</v>
      </c>
      <c r="D184" s="20" t="s">
        <v>182</v>
      </c>
      <c r="E184" s="254" t="str">
        <f>"3"</f>
        <v>3</v>
      </c>
      <c r="F184" s="22" t="s">
        <v>44</v>
      </c>
      <c r="G184" s="22" t="s">
        <v>45</v>
      </c>
      <c r="H184" s="23" t="s">
        <v>42</v>
      </c>
      <c r="I184" s="20" t="s">
        <v>526</v>
      </c>
      <c r="J184" s="43" t="s">
        <v>170</v>
      </c>
      <c r="K184" s="50" t="str">
        <f>"00:09.04"</f>
        <v>00:09.04</v>
      </c>
      <c r="L184" s="50" t="str">
        <f>"serie 00:08.98"</f>
        <v>serie 00:08.98</v>
      </c>
      <c r="M184" s="27" t="s">
        <v>315</v>
      </c>
      <c r="N184" s="43" t="s">
        <v>313</v>
      </c>
    </row>
    <row r="185" spans="1:14" x14ac:dyDescent="0.2">
      <c r="A185" s="30" t="s">
        <v>161</v>
      </c>
      <c r="B185" s="30" t="s">
        <v>154</v>
      </c>
      <c r="C185" s="32" t="s">
        <v>145</v>
      </c>
      <c r="D185" s="20" t="s">
        <v>182</v>
      </c>
      <c r="E185" s="254" t="str">
        <f>"4"</f>
        <v>4</v>
      </c>
      <c r="F185" s="22" t="s">
        <v>96</v>
      </c>
      <c r="G185" s="22" t="s">
        <v>555</v>
      </c>
      <c r="H185" s="23" t="s">
        <v>173</v>
      </c>
      <c r="I185" s="20" t="s">
        <v>554</v>
      </c>
      <c r="J185" s="43" t="s">
        <v>174</v>
      </c>
      <c r="K185" s="50" t="str">
        <f>"00:09.04"</f>
        <v>00:09.04</v>
      </c>
      <c r="L185" s="50" t="str">
        <f>"serie 00:09.04"</f>
        <v>serie 00:09.04</v>
      </c>
      <c r="M185" s="27" t="s">
        <v>315</v>
      </c>
      <c r="N185" s="43" t="s">
        <v>313</v>
      </c>
    </row>
    <row r="186" spans="1:14" x14ac:dyDescent="0.2">
      <c r="A186" s="30" t="s">
        <v>161</v>
      </c>
      <c r="B186" s="30" t="s">
        <v>154</v>
      </c>
      <c r="C186" s="32" t="s">
        <v>145</v>
      </c>
      <c r="D186" s="20" t="s">
        <v>182</v>
      </c>
      <c r="E186" s="254" t="str">
        <f>"5"</f>
        <v>5</v>
      </c>
      <c r="F186" s="22" t="s">
        <v>190</v>
      </c>
      <c r="G186" s="22" t="s">
        <v>191</v>
      </c>
      <c r="H186" s="23" t="s">
        <v>173</v>
      </c>
      <c r="I186" s="20" t="s">
        <v>553</v>
      </c>
      <c r="J186" s="43" t="s">
        <v>174</v>
      </c>
      <c r="K186" s="50" t="str">
        <f>"00:09.46"</f>
        <v>00:09.46</v>
      </c>
      <c r="L186" s="50" t="str">
        <f>"serie 00:09.41"</f>
        <v>serie 00:09.41</v>
      </c>
      <c r="M186" s="27" t="s">
        <v>315</v>
      </c>
      <c r="N186" s="43" t="s">
        <v>313</v>
      </c>
    </row>
    <row r="187" spans="1:14" x14ac:dyDescent="0.2">
      <c r="A187" s="30" t="s">
        <v>161</v>
      </c>
      <c r="B187" s="30" t="s">
        <v>154</v>
      </c>
      <c r="C187" s="32" t="s">
        <v>145</v>
      </c>
      <c r="D187" s="20" t="s">
        <v>182</v>
      </c>
      <c r="E187" s="254" t="str">
        <f>"6"</f>
        <v>6</v>
      </c>
      <c r="F187" s="22" t="s">
        <v>552</v>
      </c>
      <c r="G187" s="22" t="s">
        <v>551</v>
      </c>
      <c r="H187" s="23" t="s">
        <v>5</v>
      </c>
      <c r="I187" s="20" t="s">
        <v>550</v>
      </c>
      <c r="J187" s="43" t="s">
        <v>170</v>
      </c>
      <c r="K187" s="50" t="str">
        <f>"00:09.70"</f>
        <v>00:09.70</v>
      </c>
      <c r="L187" s="50" t="str">
        <f>"serie 00:09.70"</f>
        <v>serie 00:09.70</v>
      </c>
      <c r="M187" s="27" t="s">
        <v>315</v>
      </c>
      <c r="N187" s="43" t="s">
        <v>313</v>
      </c>
    </row>
    <row r="188" spans="1:14" x14ac:dyDescent="0.2">
      <c r="A188" s="30" t="s">
        <v>161</v>
      </c>
      <c r="B188" s="30" t="s">
        <v>154</v>
      </c>
      <c r="C188" s="32" t="s">
        <v>145</v>
      </c>
      <c r="D188" s="20" t="s">
        <v>182</v>
      </c>
      <c r="E188" s="254" t="str">
        <f>"7"</f>
        <v>7</v>
      </c>
      <c r="F188" s="22" t="s">
        <v>254</v>
      </c>
      <c r="G188" s="22" t="s">
        <v>549</v>
      </c>
      <c r="H188" s="23" t="s">
        <v>1</v>
      </c>
      <c r="I188" s="20" t="s">
        <v>548</v>
      </c>
      <c r="J188" s="43" t="s">
        <v>170</v>
      </c>
      <c r="K188" s="50" t="str">
        <f>"00:09.79"</f>
        <v>00:09.79</v>
      </c>
      <c r="L188" s="50" t="str">
        <f>"serie 00:09.76"</f>
        <v>serie 00:09.76</v>
      </c>
      <c r="M188" s="27" t="s">
        <v>320</v>
      </c>
      <c r="N188" s="43" t="s">
        <v>313</v>
      </c>
    </row>
    <row r="189" spans="1:14" x14ac:dyDescent="0.2">
      <c r="A189" s="30" t="s">
        <v>161</v>
      </c>
      <c r="B189" s="30" t="s">
        <v>154</v>
      </c>
      <c r="C189" s="32" t="s">
        <v>145</v>
      </c>
      <c r="D189" s="20" t="s">
        <v>182</v>
      </c>
      <c r="E189" s="254" t="str">
        <f>"8"</f>
        <v>8</v>
      </c>
      <c r="F189" s="22" t="s">
        <v>500</v>
      </c>
      <c r="G189" s="22" t="s">
        <v>499</v>
      </c>
      <c r="H189" s="23" t="s">
        <v>290</v>
      </c>
      <c r="I189" s="20" t="s">
        <v>498</v>
      </c>
      <c r="J189" s="43" t="s">
        <v>174</v>
      </c>
      <c r="K189" s="50" t="str">
        <f>"00:11.03"</f>
        <v>00:11.03</v>
      </c>
      <c r="L189" s="50" t="str">
        <f>"serie 00:10.81"</f>
        <v>serie 00:10.81</v>
      </c>
      <c r="M189" s="27" t="s">
        <v>320</v>
      </c>
      <c r="N189" s="43" t="s">
        <v>313</v>
      </c>
    </row>
    <row r="190" spans="1:14" x14ac:dyDescent="0.2">
      <c r="A190" s="30" t="s">
        <v>161</v>
      </c>
      <c r="B190" s="30" t="s">
        <v>154</v>
      </c>
      <c r="C190" s="32" t="s">
        <v>145</v>
      </c>
      <c r="D190" s="20" t="s">
        <v>182</v>
      </c>
      <c r="E190" s="254" t="s">
        <v>362</v>
      </c>
      <c r="F190" s="22" t="s">
        <v>256</v>
      </c>
      <c r="G190" s="22" t="s">
        <v>257</v>
      </c>
      <c r="H190" s="23" t="s">
        <v>60</v>
      </c>
      <c r="I190" s="20" t="s">
        <v>547</v>
      </c>
      <c r="J190" s="43" t="s">
        <v>170</v>
      </c>
      <c r="K190" s="50" t="str">
        <f>""</f>
        <v/>
      </c>
      <c r="L190" s="50" t="str">
        <f>""</f>
        <v/>
      </c>
      <c r="M190" s="27" t="s">
        <v>362</v>
      </c>
      <c r="N190" s="43" t="s">
        <v>365</v>
      </c>
    </row>
    <row r="191" spans="1:14" x14ac:dyDescent="0.2">
      <c r="A191" s="30" t="s">
        <v>161</v>
      </c>
      <c r="B191" s="30" t="s">
        <v>154</v>
      </c>
      <c r="C191" s="32" t="s">
        <v>145</v>
      </c>
      <c r="D191" s="20" t="s">
        <v>163</v>
      </c>
      <c r="E191" s="255" t="str">
        <f>"1"</f>
        <v>1</v>
      </c>
      <c r="F191" s="22" t="s">
        <v>2</v>
      </c>
      <c r="G191" s="22" t="s">
        <v>193</v>
      </c>
      <c r="H191" s="23" t="s">
        <v>177</v>
      </c>
      <c r="I191" s="20" t="s">
        <v>560</v>
      </c>
      <c r="J191" s="43" t="s">
        <v>174</v>
      </c>
      <c r="K191" s="50" t="str">
        <f>"00:68.56"</f>
        <v>00:68.56</v>
      </c>
      <c r="L191" s="50" t="str">
        <f>""</f>
        <v/>
      </c>
      <c r="M191" s="27" t="s">
        <v>312</v>
      </c>
      <c r="N191" s="43" t="s">
        <v>313</v>
      </c>
    </row>
    <row r="192" spans="1:14" x14ac:dyDescent="0.2">
      <c r="A192" s="30" t="s">
        <v>161</v>
      </c>
      <c r="B192" s="30" t="s">
        <v>154</v>
      </c>
      <c r="C192" s="32" t="s">
        <v>145</v>
      </c>
      <c r="D192" s="20" t="s">
        <v>163</v>
      </c>
      <c r="E192" s="254" t="str">
        <f>"2"</f>
        <v>2</v>
      </c>
      <c r="F192" s="22" t="s">
        <v>559</v>
      </c>
      <c r="G192" s="22" t="s">
        <v>23</v>
      </c>
      <c r="H192" s="23" t="s">
        <v>336</v>
      </c>
      <c r="I192" s="20" t="s">
        <v>558</v>
      </c>
      <c r="J192" s="43" t="s">
        <v>174</v>
      </c>
      <c r="K192" s="50" t="str">
        <f>"00:71.61"</f>
        <v>00:71.61</v>
      </c>
      <c r="L192" s="50" t="str">
        <f>""</f>
        <v/>
      </c>
      <c r="M192" s="27" t="s">
        <v>315</v>
      </c>
      <c r="N192" s="43" t="s">
        <v>313</v>
      </c>
    </row>
    <row r="193" spans="1:14" x14ac:dyDescent="0.2">
      <c r="A193" s="30" t="s">
        <v>161</v>
      </c>
      <c r="B193" s="30" t="s">
        <v>154</v>
      </c>
      <c r="C193" s="32" t="s">
        <v>145</v>
      </c>
      <c r="D193" s="20" t="s">
        <v>163</v>
      </c>
      <c r="E193" s="254" t="s">
        <v>362</v>
      </c>
      <c r="F193" s="22" t="s">
        <v>192</v>
      </c>
      <c r="G193" s="22" t="s">
        <v>80</v>
      </c>
      <c r="H193" s="23" t="s">
        <v>173</v>
      </c>
      <c r="I193" s="20" t="s">
        <v>497</v>
      </c>
      <c r="J193" s="43" t="s">
        <v>174</v>
      </c>
      <c r="K193" s="50" t="str">
        <f>""</f>
        <v/>
      </c>
      <c r="L193" s="50" t="str">
        <f>""</f>
        <v/>
      </c>
      <c r="M193" s="27" t="s">
        <v>362</v>
      </c>
      <c r="N193" s="43" t="s">
        <v>365</v>
      </c>
    </row>
    <row r="194" spans="1:14" x14ac:dyDescent="0.2">
      <c r="A194" s="30" t="s">
        <v>161</v>
      </c>
      <c r="B194" s="30" t="s">
        <v>154</v>
      </c>
      <c r="C194" s="32" t="s">
        <v>145</v>
      </c>
      <c r="D194" s="20" t="s">
        <v>157</v>
      </c>
      <c r="E194" s="255" t="str">
        <f>"1"</f>
        <v>1</v>
      </c>
      <c r="F194" s="22" t="s">
        <v>564</v>
      </c>
      <c r="G194" s="22" t="s">
        <v>563</v>
      </c>
      <c r="H194" s="23" t="s">
        <v>177</v>
      </c>
      <c r="I194" s="20" t="s">
        <v>562</v>
      </c>
      <c r="J194" s="43" t="s">
        <v>174</v>
      </c>
      <c r="K194" s="50" t="str">
        <f>"1.60"</f>
        <v>1.60</v>
      </c>
      <c r="L194" s="50" t="str">
        <f>""</f>
        <v/>
      </c>
      <c r="M194" s="27" t="s">
        <v>315</v>
      </c>
      <c r="N194" s="43" t="s">
        <v>313</v>
      </c>
    </row>
    <row r="195" spans="1:14" x14ac:dyDescent="0.2">
      <c r="A195" s="30" t="s">
        <v>161</v>
      </c>
      <c r="B195" s="30" t="s">
        <v>154</v>
      </c>
      <c r="C195" s="32" t="s">
        <v>145</v>
      </c>
      <c r="D195" s="20" t="s">
        <v>157</v>
      </c>
      <c r="E195" s="254" t="s">
        <v>362</v>
      </c>
      <c r="F195" s="22" t="s">
        <v>90</v>
      </c>
      <c r="G195" s="22" t="s">
        <v>91</v>
      </c>
      <c r="H195" s="23" t="s">
        <v>1</v>
      </c>
      <c r="I195" s="20" t="s">
        <v>561</v>
      </c>
      <c r="J195" s="43" t="s">
        <v>170</v>
      </c>
      <c r="K195" s="50" t="str">
        <f>""</f>
        <v/>
      </c>
      <c r="L195" s="50" t="str">
        <f>""</f>
        <v/>
      </c>
      <c r="M195" s="27" t="s">
        <v>362</v>
      </c>
      <c r="N195" s="43" t="s">
        <v>365</v>
      </c>
    </row>
    <row r="196" spans="1:14" x14ac:dyDescent="0.2">
      <c r="A196" s="30" t="s">
        <v>161</v>
      </c>
      <c r="B196" s="30" t="s">
        <v>154</v>
      </c>
      <c r="C196" s="32" t="s">
        <v>145</v>
      </c>
      <c r="D196" s="20" t="s">
        <v>155</v>
      </c>
      <c r="E196" s="255" t="str">
        <f>"1"</f>
        <v>1</v>
      </c>
      <c r="F196" s="22" t="s">
        <v>222</v>
      </c>
      <c r="G196" s="22" t="s">
        <v>59</v>
      </c>
      <c r="H196" s="23" t="s">
        <v>5</v>
      </c>
      <c r="I196" s="20" t="s">
        <v>565</v>
      </c>
      <c r="J196" s="43" t="s">
        <v>170</v>
      </c>
      <c r="K196" s="50" t="str">
        <f>"5.53"</f>
        <v>5.53</v>
      </c>
      <c r="L196" s="50" t="str">
        <f>""</f>
        <v/>
      </c>
      <c r="M196" s="27" t="s">
        <v>315</v>
      </c>
      <c r="N196" s="43" t="s">
        <v>313</v>
      </c>
    </row>
    <row r="197" spans="1:14" x14ac:dyDescent="0.2">
      <c r="A197" s="30" t="s">
        <v>161</v>
      </c>
      <c r="B197" s="30" t="s">
        <v>154</v>
      </c>
      <c r="C197" s="32" t="s">
        <v>145</v>
      </c>
      <c r="D197" s="20" t="s">
        <v>155</v>
      </c>
      <c r="E197" s="254" t="str">
        <f>"2"</f>
        <v>2</v>
      </c>
      <c r="F197" s="22" t="s">
        <v>529</v>
      </c>
      <c r="G197" s="22" t="s">
        <v>528</v>
      </c>
      <c r="H197" s="23" t="s">
        <v>1</v>
      </c>
      <c r="I197" s="20" t="s">
        <v>527</v>
      </c>
      <c r="J197" s="43" t="s">
        <v>170</v>
      </c>
      <c r="K197" s="50" t="str">
        <f>"5.43"</f>
        <v>5.43</v>
      </c>
      <c r="L197" s="50" t="str">
        <f>""</f>
        <v/>
      </c>
      <c r="M197" s="27" t="s">
        <v>315</v>
      </c>
      <c r="N197" s="43" t="s">
        <v>313</v>
      </c>
    </row>
    <row r="198" spans="1:14" x14ac:dyDescent="0.2">
      <c r="A198" s="30" t="s">
        <v>161</v>
      </c>
      <c r="B198" s="30" t="s">
        <v>154</v>
      </c>
      <c r="C198" s="32" t="s">
        <v>145</v>
      </c>
      <c r="D198" s="20" t="s">
        <v>155</v>
      </c>
      <c r="E198" s="254" t="str">
        <f>"3"</f>
        <v>3</v>
      </c>
      <c r="F198" s="22" t="s">
        <v>81</v>
      </c>
      <c r="G198" s="22" t="s">
        <v>55</v>
      </c>
      <c r="H198" s="23" t="s">
        <v>1</v>
      </c>
      <c r="I198" s="20" t="s">
        <v>566</v>
      </c>
      <c r="J198" s="43" t="s">
        <v>170</v>
      </c>
      <c r="K198" s="50" t="str">
        <f>"5.32"</f>
        <v>5.32</v>
      </c>
      <c r="L198" s="50" t="str">
        <f>""</f>
        <v/>
      </c>
      <c r="M198" s="27" t="s">
        <v>315</v>
      </c>
      <c r="N198" s="43" t="s">
        <v>313</v>
      </c>
    </row>
    <row r="199" spans="1:14" x14ac:dyDescent="0.2">
      <c r="A199" s="30" t="s">
        <v>161</v>
      </c>
      <c r="B199" s="30" t="s">
        <v>154</v>
      </c>
      <c r="C199" s="32" t="s">
        <v>145</v>
      </c>
      <c r="D199" s="20" t="s">
        <v>155</v>
      </c>
      <c r="E199" s="254">
        <v>4</v>
      </c>
      <c r="F199" s="22" t="s">
        <v>96</v>
      </c>
      <c r="G199" s="22" t="s">
        <v>555</v>
      </c>
      <c r="H199" s="23" t="s">
        <v>173</v>
      </c>
      <c r="I199" s="20" t="s">
        <v>554</v>
      </c>
      <c r="J199" s="43" t="s">
        <v>174</v>
      </c>
      <c r="K199" s="50" t="str">
        <f>"5.20"</f>
        <v>5.20</v>
      </c>
      <c r="L199" s="50" t="str">
        <f>""</f>
        <v/>
      </c>
      <c r="M199" s="27" t="s">
        <v>315</v>
      </c>
      <c r="N199" s="43" t="s">
        <v>313</v>
      </c>
    </row>
    <row r="200" spans="1:14" x14ac:dyDescent="0.2">
      <c r="A200" s="30" t="s">
        <v>161</v>
      </c>
      <c r="B200" s="30" t="s">
        <v>154</v>
      </c>
      <c r="C200" s="32" t="s">
        <v>145</v>
      </c>
      <c r="D200" s="20" t="s">
        <v>155</v>
      </c>
      <c r="E200" s="254">
        <v>5</v>
      </c>
      <c r="F200" s="22" t="s">
        <v>24</v>
      </c>
      <c r="G200" s="22" t="s">
        <v>25</v>
      </c>
      <c r="H200" s="23" t="s">
        <v>5</v>
      </c>
      <c r="I200" s="20" t="s">
        <v>567</v>
      </c>
      <c r="J200" s="43" t="s">
        <v>170</v>
      </c>
      <c r="K200" s="50" t="str">
        <f>"5.18"</f>
        <v>5.18</v>
      </c>
      <c r="L200" s="50" t="str">
        <f>""</f>
        <v/>
      </c>
      <c r="M200" s="27" t="s">
        <v>325</v>
      </c>
      <c r="N200" s="43" t="s">
        <v>313</v>
      </c>
    </row>
    <row r="201" spans="1:14" x14ac:dyDescent="0.2">
      <c r="A201" s="30" t="s">
        <v>161</v>
      </c>
      <c r="B201" s="30" t="s">
        <v>154</v>
      </c>
      <c r="C201" s="32" t="s">
        <v>145</v>
      </c>
      <c r="D201" s="20" t="s">
        <v>155</v>
      </c>
      <c r="E201" s="254">
        <v>6</v>
      </c>
      <c r="F201" s="22" t="s">
        <v>254</v>
      </c>
      <c r="G201" s="22" t="s">
        <v>549</v>
      </c>
      <c r="H201" s="23" t="s">
        <v>1</v>
      </c>
      <c r="I201" s="20" t="s">
        <v>548</v>
      </c>
      <c r="J201" s="43" t="s">
        <v>170</v>
      </c>
      <c r="K201" s="50" t="str">
        <f>"5.16"</f>
        <v>5.16</v>
      </c>
      <c r="L201" s="50" t="str">
        <f>""</f>
        <v/>
      </c>
      <c r="M201" s="27" t="s">
        <v>315</v>
      </c>
      <c r="N201" s="43" t="s">
        <v>313</v>
      </c>
    </row>
    <row r="202" spans="1:14" x14ac:dyDescent="0.2">
      <c r="A202" s="30" t="s">
        <v>161</v>
      </c>
      <c r="B202" s="30" t="s">
        <v>154</v>
      </c>
      <c r="C202" s="32" t="s">
        <v>145</v>
      </c>
      <c r="D202" s="20" t="s">
        <v>155</v>
      </c>
      <c r="E202" s="254">
        <v>6</v>
      </c>
      <c r="F202" s="22" t="s">
        <v>28</v>
      </c>
      <c r="G202" s="22" t="s">
        <v>29</v>
      </c>
      <c r="H202" s="23" t="s">
        <v>5</v>
      </c>
      <c r="I202" s="20" t="s">
        <v>484</v>
      </c>
      <c r="J202" s="43" t="s">
        <v>170</v>
      </c>
      <c r="K202" s="50" t="str">
        <f>"5.16"</f>
        <v>5.16</v>
      </c>
      <c r="L202" s="50" t="str">
        <f>""</f>
        <v/>
      </c>
      <c r="M202" s="27" t="s">
        <v>320</v>
      </c>
      <c r="N202" s="43" t="s">
        <v>313</v>
      </c>
    </row>
    <row r="203" spans="1:14" x14ac:dyDescent="0.2">
      <c r="A203" s="30" t="s">
        <v>161</v>
      </c>
      <c r="B203" s="30" t="s">
        <v>154</v>
      </c>
      <c r="C203" s="32" t="s">
        <v>145</v>
      </c>
      <c r="D203" s="20" t="s">
        <v>155</v>
      </c>
      <c r="E203" s="254">
        <v>7</v>
      </c>
      <c r="F203" s="22" t="s">
        <v>57</v>
      </c>
      <c r="G203" s="22" t="s">
        <v>56</v>
      </c>
      <c r="H203" s="23" t="s">
        <v>51</v>
      </c>
      <c r="I203" s="20" t="s">
        <v>568</v>
      </c>
      <c r="J203" s="43" t="s">
        <v>170</v>
      </c>
      <c r="K203" s="50" t="str">
        <f>"5.12"</f>
        <v>5.12</v>
      </c>
      <c r="L203" s="50" t="str">
        <f>""</f>
        <v/>
      </c>
      <c r="M203" s="27" t="s">
        <v>325</v>
      </c>
      <c r="N203" s="43" t="s">
        <v>313</v>
      </c>
    </row>
    <row r="204" spans="1:14" x14ac:dyDescent="0.2">
      <c r="A204" s="30" t="s">
        <v>161</v>
      </c>
      <c r="B204" s="30" t="s">
        <v>154</v>
      </c>
      <c r="C204" s="32" t="s">
        <v>145</v>
      </c>
      <c r="D204" s="20" t="s">
        <v>155</v>
      </c>
      <c r="E204" s="254">
        <v>8</v>
      </c>
      <c r="F204" s="22" t="s">
        <v>254</v>
      </c>
      <c r="G204" s="22" t="s">
        <v>569</v>
      </c>
      <c r="H204" s="23" t="s">
        <v>5</v>
      </c>
      <c r="I204" s="20" t="s">
        <v>570</v>
      </c>
      <c r="J204" s="43" t="s">
        <v>170</v>
      </c>
      <c r="K204" s="50" t="str">
        <f>"4.98"</f>
        <v>4.98</v>
      </c>
      <c r="L204" s="50" t="str">
        <f>""</f>
        <v/>
      </c>
      <c r="M204" s="27" t="s">
        <v>320</v>
      </c>
      <c r="N204" s="43" t="s">
        <v>313</v>
      </c>
    </row>
    <row r="205" spans="1:14" x14ac:dyDescent="0.2">
      <c r="A205" s="30" t="s">
        <v>161</v>
      </c>
      <c r="B205" s="30" t="s">
        <v>154</v>
      </c>
      <c r="C205" s="32" t="s">
        <v>145</v>
      </c>
      <c r="D205" s="20" t="s">
        <v>155</v>
      </c>
      <c r="E205" s="254">
        <v>9</v>
      </c>
      <c r="F205" s="22" t="s">
        <v>521</v>
      </c>
      <c r="G205" s="22" t="s">
        <v>520</v>
      </c>
      <c r="H205" s="23" t="s">
        <v>5</v>
      </c>
      <c r="I205" s="20" t="s">
        <v>519</v>
      </c>
      <c r="J205" s="43" t="s">
        <v>170</v>
      </c>
      <c r="K205" s="50" t="str">
        <f>"4.82"</f>
        <v>4.82</v>
      </c>
      <c r="L205" s="50" t="str">
        <f>""</f>
        <v/>
      </c>
      <c r="M205" s="27" t="s">
        <v>320</v>
      </c>
      <c r="N205" s="43" t="s">
        <v>313</v>
      </c>
    </row>
    <row r="206" spans="1:14" x14ac:dyDescent="0.2">
      <c r="A206" s="30" t="s">
        <v>161</v>
      </c>
      <c r="B206" s="30" t="s">
        <v>154</v>
      </c>
      <c r="C206" s="32" t="s">
        <v>145</v>
      </c>
      <c r="D206" s="20" t="s">
        <v>155</v>
      </c>
      <c r="E206" s="254">
        <v>9</v>
      </c>
      <c r="F206" s="22" t="s">
        <v>253</v>
      </c>
      <c r="G206" s="22" t="s">
        <v>68</v>
      </c>
      <c r="H206" s="23" t="s">
        <v>177</v>
      </c>
      <c r="I206" s="20" t="s">
        <v>522</v>
      </c>
      <c r="J206" s="43" t="s">
        <v>174</v>
      </c>
      <c r="K206" s="50" t="str">
        <f>"4.82"</f>
        <v>4.82</v>
      </c>
      <c r="L206" s="50" t="str">
        <f>""</f>
        <v/>
      </c>
      <c r="M206" s="27" t="s">
        <v>320</v>
      </c>
      <c r="N206" s="43" t="s">
        <v>313</v>
      </c>
    </row>
    <row r="207" spans="1:14" x14ac:dyDescent="0.2">
      <c r="A207" s="30" t="s">
        <v>161</v>
      </c>
      <c r="B207" s="30" t="s">
        <v>154</v>
      </c>
      <c r="C207" s="32" t="s">
        <v>145</v>
      </c>
      <c r="D207" s="20" t="s">
        <v>155</v>
      </c>
      <c r="E207" s="254">
        <v>11</v>
      </c>
      <c r="F207" s="22" t="s">
        <v>185</v>
      </c>
      <c r="G207" s="22" t="s">
        <v>13</v>
      </c>
      <c r="H207" s="23" t="s">
        <v>173</v>
      </c>
      <c r="I207" s="20" t="s">
        <v>504</v>
      </c>
      <c r="J207" s="43" t="s">
        <v>174</v>
      </c>
      <c r="K207" s="50" t="str">
        <f>"4.67"</f>
        <v>4.67</v>
      </c>
      <c r="L207" s="50" t="str">
        <f>""</f>
        <v/>
      </c>
      <c r="M207" s="27" t="s">
        <v>320</v>
      </c>
      <c r="N207" s="43" t="s">
        <v>313</v>
      </c>
    </row>
    <row r="208" spans="1:14" x14ac:dyDescent="0.2">
      <c r="A208" s="30" t="s">
        <v>161</v>
      </c>
      <c r="B208" s="30" t="s">
        <v>154</v>
      </c>
      <c r="C208" s="32" t="s">
        <v>145</v>
      </c>
      <c r="D208" s="20" t="s">
        <v>155</v>
      </c>
      <c r="E208" s="254">
        <v>12</v>
      </c>
      <c r="F208" s="22" t="s">
        <v>571</v>
      </c>
      <c r="G208" s="22" t="s">
        <v>260</v>
      </c>
      <c r="H208" s="23" t="s">
        <v>5</v>
      </c>
      <c r="I208" s="20" t="s">
        <v>572</v>
      </c>
      <c r="J208" s="43" t="s">
        <v>170</v>
      </c>
      <c r="K208" s="50" t="str">
        <f>"4.23"</f>
        <v>4.23</v>
      </c>
      <c r="L208" s="50" t="str">
        <f>""</f>
        <v/>
      </c>
      <c r="M208" s="27" t="s">
        <v>320</v>
      </c>
      <c r="N208" s="43" t="s">
        <v>313</v>
      </c>
    </row>
    <row r="209" spans="1:14" x14ac:dyDescent="0.2">
      <c r="A209" s="30" t="s">
        <v>161</v>
      </c>
      <c r="B209" s="30" t="s">
        <v>154</v>
      </c>
      <c r="C209" s="32" t="s">
        <v>145</v>
      </c>
      <c r="D209" s="20" t="s">
        <v>155</v>
      </c>
      <c r="E209" s="254" t="s">
        <v>362</v>
      </c>
      <c r="F209" s="22" t="s">
        <v>52</v>
      </c>
      <c r="G209" s="22" t="s">
        <v>53</v>
      </c>
      <c r="H209" s="23" t="s">
        <v>51</v>
      </c>
      <c r="I209" s="20" t="s">
        <v>573</v>
      </c>
      <c r="J209" s="43" t="s">
        <v>170</v>
      </c>
      <c r="K209" s="50" t="str">
        <f>""</f>
        <v/>
      </c>
      <c r="L209" s="50" t="str">
        <f>""</f>
        <v/>
      </c>
      <c r="M209" s="27" t="s">
        <v>362</v>
      </c>
      <c r="N209" s="43" t="s">
        <v>365</v>
      </c>
    </row>
    <row r="210" spans="1:14" x14ac:dyDescent="0.2">
      <c r="A210" s="30" t="s">
        <v>161</v>
      </c>
      <c r="B210" s="30" t="s">
        <v>154</v>
      </c>
      <c r="C210" s="32" t="s">
        <v>145</v>
      </c>
      <c r="D210" s="20" t="s">
        <v>155</v>
      </c>
      <c r="E210" s="254" t="s">
        <v>362</v>
      </c>
      <c r="F210" s="22" t="s">
        <v>90</v>
      </c>
      <c r="G210" s="22" t="s">
        <v>91</v>
      </c>
      <c r="H210" s="23" t="s">
        <v>1</v>
      </c>
      <c r="I210" s="20" t="s">
        <v>561</v>
      </c>
      <c r="J210" s="43" t="s">
        <v>170</v>
      </c>
      <c r="K210" s="50" t="str">
        <f>""</f>
        <v/>
      </c>
      <c r="L210" s="50" t="str">
        <f>""</f>
        <v/>
      </c>
      <c r="M210" s="27" t="s">
        <v>362</v>
      </c>
      <c r="N210" s="43" t="s">
        <v>365</v>
      </c>
    </row>
    <row r="211" spans="1:14" x14ac:dyDescent="0.2">
      <c r="A211" s="30" t="s">
        <v>161</v>
      </c>
      <c r="B211" s="30" t="s">
        <v>154</v>
      </c>
      <c r="C211" s="32" t="s">
        <v>145</v>
      </c>
      <c r="D211" s="20" t="s">
        <v>156</v>
      </c>
      <c r="E211" s="255" t="str">
        <f>"1"</f>
        <v>1</v>
      </c>
      <c r="F211" s="22" t="s">
        <v>525</v>
      </c>
      <c r="G211" s="22" t="s">
        <v>187</v>
      </c>
      <c r="H211" s="23" t="s">
        <v>333</v>
      </c>
      <c r="I211" s="20" t="s">
        <v>524</v>
      </c>
      <c r="J211" s="43" t="s">
        <v>174</v>
      </c>
      <c r="K211" s="50" t="str">
        <f>"3.80"</f>
        <v>3.80</v>
      </c>
      <c r="L211" s="50" t="str">
        <f>""</f>
        <v/>
      </c>
      <c r="M211" s="27" t="s">
        <v>312</v>
      </c>
      <c r="N211" s="43" t="s">
        <v>313</v>
      </c>
    </row>
    <row r="212" spans="1:14" x14ac:dyDescent="0.2">
      <c r="A212" s="30" t="s">
        <v>161</v>
      </c>
      <c r="B212" s="30" t="s">
        <v>154</v>
      </c>
      <c r="C212" s="32" t="s">
        <v>145</v>
      </c>
      <c r="D212" s="20" t="s">
        <v>156</v>
      </c>
      <c r="E212" s="254" t="str">
        <f>"2"</f>
        <v>2</v>
      </c>
      <c r="F212" s="22" t="s">
        <v>585</v>
      </c>
      <c r="G212" s="22" t="s">
        <v>207</v>
      </c>
      <c r="H212" s="23" t="s">
        <v>51</v>
      </c>
      <c r="I212" s="20" t="s">
        <v>584</v>
      </c>
      <c r="J212" s="43" t="s">
        <v>170</v>
      </c>
      <c r="K212" s="50" t="str">
        <f>"3.30"</f>
        <v>3.30</v>
      </c>
      <c r="L212" s="50" t="str">
        <f>""</f>
        <v/>
      </c>
      <c r="M212" s="27" t="s">
        <v>320</v>
      </c>
      <c r="N212" s="43" t="s">
        <v>313</v>
      </c>
    </row>
    <row r="213" spans="1:14" x14ac:dyDescent="0.2">
      <c r="A213" s="30" t="s">
        <v>161</v>
      </c>
      <c r="B213" s="30" t="s">
        <v>154</v>
      </c>
      <c r="C213" s="32" t="s">
        <v>145</v>
      </c>
      <c r="D213" s="20" t="s">
        <v>156</v>
      </c>
      <c r="E213" s="254" t="str">
        <f>"3"</f>
        <v>3</v>
      </c>
      <c r="F213" s="22" t="s">
        <v>583</v>
      </c>
      <c r="G213" s="22" t="s">
        <v>582</v>
      </c>
      <c r="H213" s="23" t="s">
        <v>42</v>
      </c>
      <c r="I213" s="20" t="s">
        <v>581</v>
      </c>
      <c r="J213" s="43" t="s">
        <v>170</v>
      </c>
      <c r="K213" s="50" t="str">
        <f>"3.10"</f>
        <v>3.10</v>
      </c>
      <c r="L213" s="50" t="str">
        <f>""</f>
        <v/>
      </c>
      <c r="M213" s="27" t="s">
        <v>320</v>
      </c>
      <c r="N213" s="43" t="s">
        <v>313</v>
      </c>
    </row>
    <row r="214" spans="1:14" x14ac:dyDescent="0.2">
      <c r="A214" s="30" t="s">
        <v>161</v>
      </c>
      <c r="B214" s="30" t="s">
        <v>154</v>
      </c>
      <c r="C214" s="32" t="s">
        <v>145</v>
      </c>
      <c r="D214" s="20" t="s">
        <v>156</v>
      </c>
      <c r="E214" s="254" t="str">
        <f>"4"</f>
        <v>4</v>
      </c>
      <c r="F214" s="22" t="s">
        <v>492</v>
      </c>
      <c r="G214" s="22" t="s">
        <v>491</v>
      </c>
      <c r="H214" s="23" t="s">
        <v>1</v>
      </c>
      <c r="I214" s="20" t="s">
        <v>490</v>
      </c>
      <c r="J214" s="43" t="s">
        <v>170</v>
      </c>
      <c r="K214" s="50" t="str">
        <f>"2.70"</f>
        <v>2.70</v>
      </c>
      <c r="L214" s="50" t="str">
        <f>""</f>
        <v/>
      </c>
      <c r="M214" s="27" t="s">
        <v>320</v>
      </c>
      <c r="N214" s="43" t="s">
        <v>313</v>
      </c>
    </row>
    <row r="215" spans="1:14" x14ac:dyDescent="0.2">
      <c r="A215" s="30" t="s">
        <v>161</v>
      </c>
      <c r="B215" s="30" t="s">
        <v>154</v>
      </c>
      <c r="C215" s="32" t="s">
        <v>145</v>
      </c>
      <c r="D215" s="15" t="s">
        <v>159</v>
      </c>
      <c r="E215" s="255" t="str">
        <f>"1"</f>
        <v>1</v>
      </c>
      <c r="F215" s="22" t="s">
        <v>577</v>
      </c>
      <c r="G215" s="22" t="s">
        <v>576</v>
      </c>
      <c r="H215" s="23" t="s">
        <v>333</v>
      </c>
      <c r="I215" s="20" t="s">
        <v>575</v>
      </c>
      <c r="J215" s="43" t="s">
        <v>174</v>
      </c>
      <c r="K215" s="50" t="str">
        <f>"11.10"</f>
        <v>11.10</v>
      </c>
      <c r="L215" s="50" t="str">
        <f>""</f>
        <v/>
      </c>
      <c r="M215" s="27" t="s">
        <v>315</v>
      </c>
      <c r="N215" s="43" t="s">
        <v>313</v>
      </c>
    </row>
    <row r="216" spans="1:14" x14ac:dyDescent="0.2">
      <c r="A216" s="30" t="s">
        <v>161</v>
      </c>
      <c r="B216" s="30" t="s">
        <v>154</v>
      </c>
      <c r="C216" s="32" t="s">
        <v>145</v>
      </c>
      <c r="D216" s="15" t="s">
        <v>159</v>
      </c>
      <c r="E216" s="254" t="str">
        <f>"2"</f>
        <v>2</v>
      </c>
      <c r="F216" s="22" t="s">
        <v>564</v>
      </c>
      <c r="G216" s="22" t="s">
        <v>563</v>
      </c>
      <c r="H216" s="23" t="s">
        <v>177</v>
      </c>
      <c r="I216" s="20" t="s">
        <v>562</v>
      </c>
      <c r="J216" s="43" t="s">
        <v>174</v>
      </c>
      <c r="K216" s="50" t="str">
        <f>"10.79"</f>
        <v>10.79</v>
      </c>
      <c r="L216" s="50" t="str">
        <f>""</f>
        <v/>
      </c>
      <c r="M216" s="27" t="s">
        <v>315</v>
      </c>
      <c r="N216" s="43" t="s">
        <v>313</v>
      </c>
    </row>
    <row r="217" spans="1:14" x14ac:dyDescent="0.2">
      <c r="A217" s="30" t="s">
        <v>161</v>
      </c>
      <c r="B217" s="30" t="s">
        <v>154</v>
      </c>
      <c r="C217" s="32" t="s">
        <v>145</v>
      </c>
      <c r="D217" s="15" t="s">
        <v>159</v>
      </c>
      <c r="E217" s="254" t="str">
        <f>"3"</f>
        <v>3</v>
      </c>
      <c r="F217" s="22" t="s">
        <v>190</v>
      </c>
      <c r="G217" s="22" t="s">
        <v>191</v>
      </c>
      <c r="H217" s="23" t="s">
        <v>173</v>
      </c>
      <c r="I217" s="20" t="s">
        <v>553</v>
      </c>
      <c r="J217" s="43" t="s">
        <v>174</v>
      </c>
      <c r="K217" s="50" t="str">
        <f>"10.37"</f>
        <v>10.37</v>
      </c>
      <c r="L217" s="50" t="str">
        <f>""</f>
        <v/>
      </c>
      <c r="M217" s="27" t="s">
        <v>315</v>
      </c>
      <c r="N217" s="43" t="s">
        <v>313</v>
      </c>
    </row>
    <row r="218" spans="1:14" x14ac:dyDescent="0.2">
      <c r="A218" s="30" t="s">
        <v>161</v>
      </c>
      <c r="B218" s="30" t="s">
        <v>154</v>
      </c>
      <c r="C218" s="32" t="s">
        <v>145</v>
      </c>
      <c r="D218" s="15" t="s">
        <v>159</v>
      </c>
      <c r="E218" s="254" t="str">
        <f>"4"</f>
        <v>4</v>
      </c>
      <c r="F218" s="22" t="s">
        <v>81</v>
      </c>
      <c r="G218" s="22" t="s">
        <v>55</v>
      </c>
      <c r="H218" s="23" t="s">
        <v>1</v>
      </c>
      <c r="I218" s="20" t="s">
        <v>566</v>
      </c>
      <c r="J218" s="43" t="s">
        <v>170</v>
      </c>
      <c r="K218" s="50" t="str">
        <f>"9.91"</f>
        <v>9.91</v>
      </c>
      <c r="L218" s="50" t="str">
        <f>""</f>
        <v/>
      </c>
      <c r="M218" s="27" t="s">
        <v>315</v>
      </c>
      <c r="N218" s="43" t="s">
        <v>313</v>
      </c>
    </row>
    <row r="219" spans="1:14" x14ac:dyDescent="0.2">
      <c r="A219" s="30" t="s">
        <v>161</v>
      </c>
      <c r="B219" s="30" t="s">
        <v>154</v>
      </c>
      <c r="C219" s="32" t="s">
        <v>145</v>
      </c>
      <c r="D219" s="15" t="s">
        <v>159</v>
      </c>
      <c r="E219" s="254" t="str">
        <f>"3"</f>
        <v>3</v>
      </c>
      <c r="F219" s="22" t="s">
        <v>96</v>
      </c>
      <c r="G219" s="22" t="s">
        <v>555</v>
      </c>
      <c r="H219" s="23" t="s">
        <v>173</v>
      </c>
      <c r="I219" s="20" t="s">
        <v>554</v>
      </c>
      <c r="J219" s="43" t="s">
        <v>174</v>
      </c>
      <c r="K219" s="50" t="str">
        <f>"9.27"</f>
        <v>9.27</v>
      </c>
      <c r="L219" s="50" t="str">
        <f>""</f>
        <v/>
      </c>
      <c r="M219" s="27" t="s">
        <v>320</v>
      </c>
      <c r="N219" s="43" t="s">
        <v>313</v>
      </c>
    </row>
    <row r="220" spans="1:14" x14ac:dyDescent="0.2">
      <c r="A220" s="30" t="s">
        <v>161</v>
      </c>
      <c r="B220" s="30" t="s">
        <v>154</v>
      </c>
      <c r="C220" s="32" t="s">
        <v>145</v>
      </c>
      <c r="D220" s="15" t="s">
        <v>159</v>
      </c>
      <c r="E220" s="254" t="str">
        <f>"4"</f>
        <v>4</v>
      </c>
      <c r="F220" s="22" t="s">
        <v>258</v>
      </c>
      <c r="G220" s="22" t="s">
        <v>259</v>
      </c>
      <c r="H220" s="23" t="s">
        <v>173</v>
      </c>
      <c r="I220" s="20" t="s">
        <v>574</v>
      </c>
      <c r="J220" s="43" t="s">
        <v>174</v>
      </c>
      <c r="K220" s="50" t="str">
        <f>"8.44"</f>
        <v>8.44</v>
      </c>
      <c r="L220" s="50" t="str">
        <f>""</f>
        <v/>
      </c>
      <c r="M220" s="27" t="s">
        <v>320</v>
      </c>
      <c r="N220" s="43" t="s">
        <v>313</v>
      </c>
    </row>
    <row r="221" spans="1:14" x14ac:dyDescent="0.2">
      <c r="A221" s="30" t="s">
        <v>161</v>
      </c>
      <c r="B221" s="30" t="s">
        <v>154</v>
      </c>
      <c r="C221" s="32" t="s">
        <v>145</v>
      </c>
      <c r="D221" s="15" t="s">
        <v>159</v>
      </c>
      <c r="E221" s="254" t="s">
        <v>362</v>
      </c>
      <c r="F221" s="22" t="s">
        <v>256</v>
      </c>
      <c r="G221" s="22" t="s">
        <v>257</v>
      </c>
      <c r="H221" s="23" t="s">
        <v>60</v>
      </c>
      <c r="I221" s="20" t="s">
        <v>547</v>
      </c>
      <c r="J221" s="43" t="s">
        <v>170</v>
      </c>
      <c r="K221" s="50" t="str">
        <f>""</f>
        <v/>
      </c>
      <c r="L221" s="50" t="str">
        <f>""</f>
        <v/>
      </c>
      <c r="M221" s="27" t="s">
        <v>362</v>
      </c>
      <c r="N221" s="43" t="s">
        <v>365</v>
      </c>
    </row>
    <row r="222" spans="1:14" x14ac:dyDescent="0.2">
      <c r="A222" s="30" t="s">
        <v>161</v>
      </c>
      <c r="B222" s="30" t="s">
        <v>154</v>
      </c>
      <c r="C222" s="32" t="s">
        <v>145</v>
      </c>
      <c r="D222" s="20" t="s">
        <v>141</v>
      </c>
      <c r="E222" s="255" t="str">
        <f>"1"</f>
        <v>1</v>
      </c>
      <c r="F222" s="22" t="s">
        <v>580</v>
      </c>
      <c r="G222" s="22" t="s">
        <v>114</v>
      </c>
      <c r="H222" s="23" t="s">
        <v>579</v>
      </c>
      <c r="I222" s="20" t="s">
        <v>578</v>
      </c>
      <c r="J222" s="43" t="s">
        <v>170</v>
      </c>
      <c r="K222" s="50" t="str">
        <f>"11.89"</f>
        <v>11.89</v>
      </c>
      <c r="L222" s="50" t="str">
        <f>""</f>
        <v/>
      </c>
      <c r="M222" s="27" t="s">
        <v>312</v>
      </c>
      <c r="N222" s="43" t="s">
        <v>313</v>
      </c>
    </row>
    <row r="223" spans="1:14" x14ac:dyDescent="0.2">
      <c r="A223" s="30" t="s">
        <v>161</v>
      </c>
      <c r="B223" s="30" t="s">
        <v>154</v>
      </c>
      <c r="C223" s="32" t="s">
        <v>145</v>
      </c>
      <c r="D223" s="20" t="s">
        <v>141</v>
      </c>
      <c r="E223" s="254" t="str">
        <f>"2"</f>
        <v>2</v>
      </c>
      <c r="F223" s="22" t="s">
        <v>81</v>
      </c>
      <c r="G223" s="22" t="s">
        <v>55</v>
      </c>
      <c r="H223" s="23" t="s">
        <v>1</v>
      </c>
      <c r="I223" s="20" t="s">
        <v>566</v>
      </c>
      <c r="J223" s="43" t="s">
        <v>170</v>
      </c>
      <c r="K223" s="50" t="str">
        <f>"11.33"</f>
        <v>11.33</v>
      </c>
      <c r="L223" s="50" t="str">
        <f>""</f>
        <v/>
      </c>
      <c r="M223" s="27" t="s">
        <v>315</v>
      </c>
      <c r="N223" s="43" t="s">
        <v>313</v>
      </c>
    </row>
    <row r="224" spans="1:14" x14ac:dyDescent="0.2">
      <c r="A224" s="30" t="s">
        <v>161</v>
      </c>
      <c r="B224" s="30" t="s">
        <v>154</v>
      </c>
      <c r="C224" s="32" t="s">
        <v>145</v>
      </c>
      <c r="D224" s="20" t="s">
        <v>141</v>
      </c>
      <c r="E224" s="254" t="str">
        <f>"3"</f>
        <v>3</v>
      </c>
      <c r="F224" s="22" t="s">
        <v>502</v>
      </c>
      <c r="G224" s="22" t="s">
        <v>59</v>
      </c>
      <c r="H224" s="23" t="s">
        <v>67</v>
      </c>
      <c r="I224" s="20" t="s">
        <v>501</v>
      </c>
      <c r="J224" s="43" t="s">
        <v>170</v>
      </c>
      <c r="K224" s="50" t="str">
        <f>"11.24"</f>
        <v>11.24</v>
      </c>
      <c r="L224" s="50" t="str">
        <f>""</f>
        <v/>
      </c>
      <c r="M224" s="27" t="s">
        <v>315</v>
      </c>
      <c r="N224" s="43" t="s">
        <v>313</v>
      </c>
    </row>
    <row r="225" spans="1:14" x14ac:dyDescent="0.2">
      <c r="A225" s="30" t="s">
        <v>161</v>
      </c>
      <c r="B225" s="30" t="s">
        <v>154</v>
      </c>
      <c r="C225" s="32" t="s">
        <v>145</v>
      </c>
      <c r="D225" s="20" t="s">
        <v>141</v>
      </c>
      <c r="E225" s="254" t="str">
        <f>"4"</f>
        <v>4</v>
      </c>
      <c r="F225" s="22" t="s">
        <v>22</v>
      </c>
      <c r="G225" s="22" t="s">
        <v>23</v>
      </c>
      <c r="H225" s="23" t="s">
        <v>5</v>
      </c>
      <c r="I225" s="20" t="s">
        <v>480</v>
      </c>
      <c r="J225" s="43" t="s">
        <v>170</v>
      </c>
      <c r="K225" s="50" t="str">
        <f>"9.77"</f>
        <v>9.77</v>
      </c>
      <c r="L225" s="50" t="str">
        <f>""</f>
        <v/>
      </c>
      <c r="M225" s="27" t="s">
        <v>320</v>
      </c>
      <c r="N225" s="43" t="s">
        <v>313</v>
      </c>
    </row>
    <row r="226" spans="1:14" x14ac:dyDescent="0.2">
      <c r="A226" s="151" t="s">
        <v>161</v>
      </c>
      <c r="B226" s="151" t="s">
        <v>154</v>
      </c>
      <c r="C226" s="152" t="s">
        <v>148</v>
      </c>
      <c r="D226" s="164" t="s">
        <v>194</v>
      </c>
      <c r="E226" s="165" t="str">
        <f>"1"</f>
        <v>1</v>
      </c>
      <c r="F226" s="26" t="s">
        <v>463</v>
      </c>
      <c r="G226" s="26" t="s">
        <v>49</v>
      </c>
      <c r="H226" s="23" t="s">
        <v>333</v>
      </c>
      <c r="I226" s="20" t="s">
        <v>464</v>
      </c>
      <c r="J226" s="43" t="s">
        <v>174</v>
      </c>
      <c r="K226" s="50" t="str">
        <f>"02:05.85"</f>
        <v>02:05.85</v>
      </c>
      <c r="L226" s="50" t="str">
        <f>""</f>
        <v/>
      </c>
      <c r="M226" s="27" t="s">
        <v>312</v>
      </c>
      <c r="N226" s="43" t="s">
        <v>313</v>
      </c>
    </row>
    <row r="227" spans="1:14" x14ac:dyDescent="0.2">
      <c r="A227" s="151"/>
      <c r="B227" s="167"/>
      <c r="C227" s="168"/>
      <c r="D227" s="164"/>
      <c r="E227" s="166"/>
      <c r="F227" s="22" t="s">
        <v>513</v>
      </c>
      <c r="G227" s="22" t="s">
        <v>512</v>
      </c>
      <c r="H227" s="23" t="s">
        <v>333</v>
      </c>
      <c r="I227" s="20" t="s">
        <v>511</v>
      </c>
      <c r="J227" s="43" t="s">
        <v>174</v>
      </c>
      <c r="K227" s="50" t="str">
        <f>"02:05.85"</f>
        <v>02:05.85</v>
      </c>
      <c r="L227" s="50" t="str">
        <f>""</f>
        <v/>
      </c>
      <c r="M227" s="27" t="s">
        <v>312</v>
      </c>
      <c r="N227" s="43" t="s">
        <v>313</v>
      </c>
    </row>
    <row r="228" spans="1:14" x14ac:dyDescent="0.2">
      <c r="A228" s="151"/>
      <c r="B228" s="167"/>
      <c r="C228" s="168"/>
      <c r="D228" s="164"/>
      <c r="E228" s="166"/>
      <c r="F228" s="22" t="s">
        <v>586</v>
      </c>
      <c r="G228" s="22" t="s">
        <v>17</v>
      </c>
      <c r="H228" s="23" t="s">
        <v>333</v>
      </c>
      <c r="I228" s="20" t="s">
        <v>587</v>
      </c>
      <c r="J228" s="43" t="s">
        <v>174</v>
      </c>
      <c r="K228" s="50" t="str">
        <f>"02:05.85"</f>
        <v>02:05.85</v>
      </c>
      <c r="L228" s="50" t="str">
        <f>""</f>
        <v/>
      </c>
      <c r="M228" s="27" t="s">
        <v>312</v>
      </c>
      <c r="N228" s="43" t="s">
        <v>313</v>
      </c>
    </row>
    <row r="229" spans="1:14" x14ac:dyDescent="0.2">
      <c r="A229" s="151"/>
      <c r="B229" s="167"/>
      <c r="C229" s="168"/>
      <c r="D229" s="164"/>
      <c r="E229" s="166"/>
      <c r="F229" s="26" t="s">
        <v>332</v>
      </c>
      <c r="G229" s="26" t="s">
        <v>300</v>
      </c>
      <c r="H229" s="23" t="s">
        <v>333</v>
      </c>
      <c r="I229" s="20" t="s">
        <v>334</v>
      </c>
      <c r="J229" s="43" t="s">
        <v>174</v>
      </c>
      <c r="K229" s="50" t="str">
        <f>"02:05.85"</f>
        <v>02:05.85</v>
      </c>
      <c r="L229" s="50" t="str">
        <f>""</f>
        <v/>
      </c>
      <c r="M229" s="27" t="s">
        <v>312</v>
      </c>
      <c r="N229" s="43" t="s">
        <v>313</v>
      </c>
    </row>
    <row r="230" spans="1:14" x14ac:dyDescent="0.2">
      <c r="A230" s="151"/>
      <c r="B230" s="167"/>
      <c r="C230" s="168"/>
      <c r="D230" s="164"/>
      <c r="E230" s="166"/>
      <c r="F230" s="26" t="s">
        <v>338</v>
      </c>
      <c r="G230" s="26" t="s">
        <v>339</v>
      </c>
      <c r="H230" s="23" t="s">
        <v>240</v>
      </c>
      <c r="I230" s="20" t="s">
        <v>340</v>
      </c>
      <c r="J230" s="43" t="s">
        <v>174</v>
      </c>
      <c r="K230" s="50" t="str">
        <f>"02:05.85"</f>
        <v>02:05.85</v>
      </c>
      <c r="L230" s="50" t="str">
        <f>""</f>
        <v/>
      </c>
      <c r="M230" s="27" t="s">
        <v>312</v>
      </c>
      <c r="N230" s="43" t="s">
        <v>313</v>
      </c>
    </row>
    <row r="231" spans="1:14" x14ac:dyDescent="0.2">
      <c r="A231" s="151" t="s">
        <v>161</v>
      </c>
      <c r="B231" s="151" t="s">
        <v>154</v>
      </c>
      <c r="C231" s="152" t="s">
        <v>148</v>
      </c>
      <c r="D231" s="164" t="s">
        <v>194</v>
      </c>
      <c r="E231" s="169" t="str">
        <f>"2"</f>
        <v>2</v>
      </c>
      <c r="F231" s="26" t="s">
        <v>446</v>
      </c>
      <c r="G231" s="26" t="s">
        <v>69</v>
      </c>
      <c r="H231" s="23" t="s">
        <v>333</v>
      </c>
      <c r="I231" s="20" t="s">
        <v>447</v>
      </c>
      <c r="J231" s="43" t="s">
        <v>174</v>
      </c>
      <c r="K231" s="50" t="str">
        <f>"02:15.50"</f>
        <v>02:15.50</v>
      </c>
      <c r="L231" s="50" t="str">
        <f>""</f>
        <v/>
      </c>
      <c r="M231" s="27" t="s">
        <v>312</v>
      </c>
      <c r="N231" s="43" t="s">
        <v>313</v>
      </c>
    </row>
    <row r="232" spans="1:14" x14ac:dyDescent="0.2">
      <c r="A232" s="151"/>
      <c r="B232" s="167"/>
      <c r="C232" s="168"/>
      <c r="D232" s="164"/>
      <c r="E232" s="169"/>
      <c r="F232" s="22" t="s">
        <v>588</v>
      </c>
      <c r="G232" s="22" t="s">
        <v>589</v>
      </c>
      <c r="H232" s="23" t="s">
        <v>333</v>
      </c>
      <c r="I232" s="20" t="s">
        <v>590</v>
      </c>
      <c r="J232" s="43" t="s">
        <v>174</v>
      </c>
      <c r="K232" s="50" t="str">
        <f>"02:15.50"</f>
        <v>02:15.50</v>
      </c>
      <c r="L232" s="50" t="str">
        <f>""</f>
        <v/>
      </c>
      <c r="M232" s="27" t="s">
        <v>312</v>
      </c>
      <c r="N232" s="43" t="s">
        <v>313</v>
      </c>
    </row>
    <row r="233" spans="1:14" x14ac:dyDescent="0.2">
      <c r="A233" s="151"/>
      <c r="B233" s="167"/>
      <c r="C233" s="168"/>
      <c r="D233" s="164"/>
      <c r="E233" s="169"/>
      <c r="F233" s="26" t="s">
        <v>342</v>
      </c>
      <c r="G233" s="26" t="s">
        <v>72</v>
      </c>
      <c r="H233" s="23" t="s">
        <v>333</v>
      </c>
      <c r="I233" s="20" t="s">
        <v>343</v>
      </c>
      <c r="J233" s="43" t="s">
        <v>174</v>
      </c>
      <c r="K233" s="50" t="str">
        <f>"02:15.50"</f>
        <v>02:15.50</v>
      </c>
      <c r="L233" s="50" t="str">
        <f>""</f>
        <v/>
      </c>
      <c r="M233" s="27" t="s">
        <v>312</v>
      </c>
      <c r="N233" s="43" t="s">
        <v>313</v>
      </c>
    </row>
    <row r="234" spans="1:14" x14ac:dyDescent="0.2">
      <c r="A234" s="151"/>
      <c r="B234" s="167"/>
      <c r="C234" s="168"/>
      <c r="D234" s="164"/>
      <c r="E234" s="169"/>
      <c r="F234" s="22" t="s">
        <v>525</v>
      </c>
      <c r="G234" s="22" t="s">
        <v>187</v>
      </c>
      <c r="H234" s="23" t="s">
        <v>333</v>
      </c>
      <c r="I234" s="20" t="s">
        <v>524</v>
      </c>
      <c r="J234" s="43" t="s">
        <v>174</v>
      </c>
      <c r="K234" s="50" t="str">
        <f>"02:15.50"</f>
        <v>02:15.50</v>
      </c>
      <c r="L234" s="50" t="str">
        <f>""</f>
        <v/>
      </c>
      <c r="M234" s="27" t="s">
        <v>312</v>
      </c>
      <c r="N234" s="43" t="s">
        <v>313</v>
      </c>
    </row>
    <row r="235" spans="1:14" x14ac:dyDescent="0.2">
      <c r="A235" s="151"/>
      <c r="B235" s="167"/>
      <c r="C235" s="168"/>
      <c r="D235" s="164"/>
      <c r="E235" s="169"/>
      <c r="F235" s="26" t="s">
        <v>366</v>
      </c>
      <c r="G235" s="26" t="s">
        <v>299</v>
      </c>
      <c r="H235" s="23" t="s">
        <v>333</v>
      </c>
      <c r="I235" s="20" t="s">
        <v>367</v>
      </c>
      <c r="J235" s="43" t="s">
        <v>174</v>
      </c>
      <c r="K235" s="50" t="str">
        <f>"02:15.50"</f>
        <v>02:15.50</v>
      </c>
      <c r="L235" s="50" t="str">
        <f>""</f>
        <v/>
      </c>
      <c r="M235" s="27" t="s">
        <v>312</v>
      </c>
      <c r="N235" s="43" t="s">
        <v>313</v>
      </c>
    </row>
    <row r="236" spans="1:14" x14ac:dyDescent="0.2">
      <c r="A236" s="151" t="s">
        <v>161</v>
      </c>
      <c r="B236" s="151" t="s">
        <v>154</v>
      </c>
      <c r="C236" s="152" t="s">
        <v>148</v>
      </c>
      <c r="D236" s="164" t="s">
        <v>194</v>
      </c>
      <c r="E236" s="169" t="str">
        <f>"3"</f>
        <v>3</v>
      </c>
      <c r="F236" s="26" t="s">
        <v>230</v>
      </c>
      <c r="G236" s="26" t="s">
        <v>0</v>
      </c>
      <c r="H236" s="23" t="s">
        <v>1</v>
      </c>
      <c r="I236" s="20" t="s">
        <v>319</v>
      </c>
      <c r="J236" s="43" t="s">
        <v>170</v>
      </c>
      <c r="K236" s="50" t="str">
        <f>"02:09.61"</f>
        <v>02:09.61</v>
      </c>
      <c r="L236" s="50" t="str">
        <f>""</f>
        <v/>
      </c>
      <c r="M236" s="27" t="s">
        <v>312</v>
      </c>
      <c r="N236" s="43" t="s">
        <v>313</v>
      </c>
    </row>
    <row r="237" spans="1:14" x14ac:dyDescent="0.2">
      <c r="A237" s="151"/>
      <c r="B237" s="167"/>
      <c r="C237" s="168"/>
      <c r="D237" s="164"/>
      <c r="E237" s="170"/>
      <c r="F237" s="26" t="s">
        <v>345</v>
      </c>
      <c r="G237" s="26" t="s">
        <v>38</v>
      </c>
      <c r="H237" s="23" t="s">
        <v>1</v>
      </c>
      <c r="I237" s="20" t="s">
        <v>346</v>
      </c>
      <c r="J237" s="43" t="s">
        <v>170</v>
      </c>
      <c r="K237" s="50" t="str">
        <f>"02:09.61"</f>
        <v>02:09.61</v>
      </c>
      <c r="L237" s="50" t="str">
        <f>""</f>
        <v/>
      </c>
      <c r="M237" s="27" t="s">
        <v>312</v>
      </c>
      <c r="N237" s="43" t="s">
        <v>313</v>
      </c>
    </row>
    <row r="238" spans="1:14" x14ac:dyDescent="0.2">
      <c r="A238" s="151"/>
      <c r="B238" s="167"/>
      <c r="C238" s="168"/>
      <c r="D238" s="164"/>
      <c r="E238" s="170"/>
      <c r="F238" s="26" t="s">
        <v>379</v>
      </c>
      <c r="G238" s="26" t="s">
        <v>380</v>
      </c>
      <c r="H238" s="23" t="s">
        <v>1</v>
      </c>
      <c r="I238" s="20" t="s">
        <v>381</v>
      </c>
      <c r="J238" s="43" t="s">
        <v>170</v>
      </c>
      <c r="K238" s="50" t="str">
        <f>"02:09.61"</f>
        <v>02:09.61</v>
      </c>
      <c r="L238" s="50" t="str">
        <f>""</f>
        <v/>
      </c>
      <c r="M238" s="27" t="s">
        <v>312</v>
      </c>
      <c r="N238" s="43" t="s">
        <v>313</v>
      </c>
    </row>
    <row r="239" spans="1:14" x14ac:dyDescent="0.2">
      <c r="A239" s="151"/>
      <c r="B239" s="167"/>
      <c r="C239" s="168"/>
      <c r="D239" s="164"/>
      <c r="E239" s="170"/>
      <c r="F239" s="22" t="s">
        <v>223</v>
      </c>
      <c r="G239" s="22" t="s">
        <v>40</v>
      </c>
      <c r="H239" s="23" t="s">
        <v>1</v>
      </c>
      <c r="I239" s="20" t="s">
        <v>523</v>
      </c>
      <c r="J239" s="43" t="s">
        <v>170</v>
      </c>
      <c r="K239" s="50" t="str">
        <f>"02:09.61"</f>
        <v>02:09.61</v>
      </c>
      <c r="L239" s="50" t="str">
        <f>""</f>
        <v/>
      </c>
      <c r="M239" s="27" t="s">
        <v>312</v>
      </c>
      <c r="N239" s="43" t="s">
        <v>313</v>
      </c>
    </row>
    <row r="240" spans="1:14" x14ac:dyDescent="0.2">
      <c r="A240" s="151"/>
      <c r="B240" s="167"/>
      <c r="C240" s="168"/>
      <c r="D240" s="164"/>
      <c r="E240" s="170"/>
      <c r="F240" s="26"/>
      <c r="G240" s="26"/>
      <c r="H240" s="23"/>
      <c r="I240" s="20"/>
      <c r="J240" s="43"/>
      <c r="K240" s="50"/>
    </row>
    <row r="241" spans="1:14" x14ac:dyDescent="0.2">
      <c r="A241" s="151" t="s">
        <v>161</v>
      </c>
      <c r="B241" s="151" t="s">
        <v>154</v>
      </c>
      <c r="C241" s="152" t="s">
        <v>148</v>
      </c>
      <c r="D241" s="164" t="s">
        <v>194</v>
      </c>
      <c r="E241" s="169" t="str">
        <f>"4"</f>
        <v>4</v>
      </c>
      <c r="F241" s="26" t="s">
        <v>387</v>
      </c>
      <c r="G241" s="26" t="s">
        <v>103</v>
      </c>
      <c r="H241" s="23" t="s">
        <v>1</v>
      </c>
      <c r="I241" s="20" t="s">
        <v>388</v>
      </c>
      <c r="J241" s="43" t="s">
        <v>170</v>
      </c>
      <c r="K241" s="50" t="str">
        <f>"02:17.48"</f>
        <v>02:17.48</v>
      </c>
      <c r="L241" s="50" t="str">
        <f>""</f>
        <v/>
      </c>
      <c r="M241" s="27" t="s">
        <v>320</v>
      </c>
      <c r="N241" s="43" t="s">
        <v>313</v>
      </c>
    </row>
    <row r="242" spans="1:14" x14ac:dyDescent="0.2">
      <c r="A242" s="151"/>
      <c r="B242" s="167"/>
      <c r="C242" s="168"/>
      <c r="D242" s="164"/>
      <c r="E242" s="170"/>
      <c r="F242" s="26" t="s">
        <v>347</v>
      </c>
      <c r="G242" s="26" t="s">
        <v>70</v>
      </c>
      <c r="H242" s="23" t="s">
        <v>1</v>
      </c>
      <c r="I242" s="20" t="s">
        <v>348</v>
      </c>
      <c r="J242" s="43" t="s">
        <v>170</v>
      </c>
      <c r="K242" s="50" t="str">
        <f>"02:17.48"</f>
        <v>02:17.48</v>
      </c>
      <c r="L242" s="50" t="str">
        <f>""</f>
        <v/>
      </c>
      <c r="M242" s="27" t="s">
        <v>320</v>
      </c>
      <c r="N242" s="43" t="s">
        <v>313</v>
      </c>
    </row>
    <row r="243" spans="1:14" x14ac:dyDescent="0.2">
      <c r="A243" s="151"/>
      <c r="B243" s="167"/>
      <c r="C243" s="168"/>
      <c r="D243" s="164"/>
      <c r="E243" s="170"/>
      <c r="F243" s="26" t="s">
        <v>385</v>
      </c>
      <c r="G243" s="26" t="s">
        <v>270</v>
      </c>
      <c r="H243" s="23" t="s">
        <v>1</v>
      </c>
      <c r="I243" s="20" t="s">
        <v>386</v>
      </c>
      <c r="J243" s="43" t="s">
        <v>170</v>
      </c>
      <c r="K243" s="50" t="str">
        <f>"02:17.48"</f>
        <v>02:17.48</v>
      </c>
      <c r="L243" s="50" t="str">
        <f>""</f>
        <v/>
      </c>
      <c r="M243" s="27" t="s">
        <v>320</v>
      </c>
      <c r="N243" s="43" t="s">
        <v>313</v>
      </c>
    </row>
    <row r="244" spans="1:14" x14ac:dyDescent="0.2">
      <c r="A244" s="151"/>
      <c r="B244" s="167"/>
      <c r="C244" s="168"/>
      <c r="D244" s="164"/>
      <c r="E244" s="170"/>
      <c r="F244" s="22" t="s">
        <v>296</v>
      </c>
      <c r="G244" s="22" t="s">
        <v>295</v>
      </c>
      <c r="H244" s="23" t="s">
        <v>1</v>
      </c>
      <c r="I244" s="20" t="s">
        <v>591</v>
      </c>
      <c r="J244" s="43" t="s">
        <v>170</v>
      </c>
      <c r="K244" s="50" t="str">
        <f>"02:17.48"</f>
        <v>02:17.48</v>
      </c>
      <c r="L244" s="50" t="str">
        <f>""</f>
        <v/>
      </c>
      <c r="M244" s="27" t="s">
        <v>320</v>
      </c>
      <c r="N244" s="43" t="s">
        <v>313</v>
      </c>
    </row>
    <row r="245" spans="1:14" x14ac:dyDescent="0.2">
      <c r="A245" s="151"/>
      <c r="B245" s="167"/>
      <c r="C245" s="168"/>
      <c r="D245" s="164"/>
      <c r="E245" s="170"/>
      <c r="F245" s="26"/>
      <c r="G245" s="26"/>
      <c r="H245" s="23"/>
      <c r="I245" s="20"/>
      <c r="J245" s="43"/>
      <c r="K245" s="50"/>
    </row>
    <row r="246" spans="1:14" x14ac:dyDescent="0.2">
      <c r="A246" s="151" t="s">
        <v>161</v>
      </c>
      <c r="B246" s="151" t="s">
        <v>154</v>
      </c>
      <c r="C246" s="152" t="s">
        <v>148</v>
      </c>
      <c r="D246" s="164" t="s">
        <v>194</v>
      </c>
      <c r="E246" s="169" t="str">
        <f>"5"</f>
        <v>5</v>
      </c>
      <c r="F246" s="26" t="s">
        <v>353</v>
      </c>
      <c r="G246" s="26" t="s">
        <v>354</v>
      </c>
      <c r="H246" s="23" t="s">
        <v>51</v>
      </c>
      <c r="I246" s="20" t="s">
        <v>355</v>
      </c>
      <c r="J246" s="43" t="s">
        <v>170</v>
      </c>
      <c r="K246" s="50" t="str">
        <f>"02:19.57"</f>
        <v>02:19.57</v>
      </c>
      <c r="L246" s="50" t="str">
        <f>""</f>
        <v/>
      </c>
      <c r="M246" s="27" t="s">
        <v>320</v>
      </c>
      <c r="N246" s="43" t="s">
        <v>313</v>
      </c>
    </row>
    <row r="247" spans="1:14" x14ac:dyDescent="0.2">
      <c r="A247" s="151"/>
      <c r="B247" s="167"/>
      <c r="C247" s="168"/>
      <c r="D247" s="164"/>
      <c r="E247" s="170"/>
      <c r="F247" s="22" t="s">
        <v>517</v>
      </c>
      <c r="G247" s="22" t="s">
        <v>516</v>
      </c>
      <c r="H247" s="23" t="s">
        <v>48</v>
      </c>
      <c r="I247" s="20" t="s">
        <v>515</v>
      </c>
      <c r="J247" s="43" t="s">
        <v>170</v>
      </c>
      <c r="K247" s="50" t="str">
        <f>"02:19.57"</f>
        <v>02:19.57</v>
      </c>
      <c r="L247" s="50" t="str">
        <f>""</f>
        <v/>
      </c>
      <c r="M247" s="27" t="s">
        <v>320</v>
      </c>
      <c r="N247" s="43" t="s">
        <v>313</v>
      </c>
    </row>
    <row r="248" spans="1:14" x14ac:dyDescent="0.2">
      <c r="A248" s="151"/>
      <c r="B248" s="167"/>
      <c r="C248" s="168"/>
      <c r="D248" s="164"/>
      <c r="E248" s="170"/>
      <c r="F248" s="26" t="s">
        <v>350</v>
      </c>
      <c r="G248" s="26" t="s">
        <v>351</v>
      </c>
      <c r="H248" s="23" t="s">
        <v>60</v>
      </c>
      <c r="I248" s="20" t="s">
        <v>352</v>
      </c>
      <c r="J248" s="43" t="s">
        <v>170</v>
      </c>
      <c r="K248" s="50" t="str">
        <f>"02:19.57"</f>
        <v>02:19.57</v>
      </c>
      <c r="L248" s="50" t="str">
        <f>""</f>
        <v/>
      </c>
      <c r="M248" s="27" t="s">
        <v>320</v>
      </c>
      <c r="N248" s="43" t="s">
        <v>313</v>
      </c>
    </row>
    <row r="249" spans="1:14" x14ac:dyDescent="0.2">
      <c r="A249" s="151"/>
      <c r="B249" s="167"/>
      <c r="C249" s="168"/>
      <c r="D249" s="164"/>
      <c r="E249" s="170"/>
      <c r="F249" s="22" t="s">
        <v>35</v>
      </c>
      <c r="G249" s="22" t="s">
        <v>36</v>
      </c>
      <c r="H249" s="23" t="s">
        <v>5</v>
      </c>
      <c r="I249" s="20" t="s">
        <v>518</v>
      </c>
      <c r="J249" s="43" t="s">
        <v>170</v>
      </c>
      <c r="K249" s="50" t="str">
        <f>"02:19.57"</f>
        <v>02:19.57</v>
      </c>
      <c r="L249" s="50" t="str">
        <f>""</f>
        <v/>
      </c>
      <c r="M249" s="27" t="s">
        <v>320</v>
      </c>
      <c r="N249" s="43" t="s">
        <v>313</v>
      </c>
    </row>
    <row r="250" spans="1:14" x14ac:dyDescent="0.2">
      <c r="A250" s="151"/>
      <c r="B250" s="167"/>
      <c r="C250" s="168"/>
      <c r="D250" s="164"/>
      <c r="E250" s="170"/>
      <c r="F250" s="22"/>
      <c r="G250" s="22"/>
      <c r="H250" s="23"/>
      <c r="I250" s="20"/>
      <c r="J250" s="43"/>
      <c r="K250" s="50"/>
    </row>
  </sheetData>
  <sortState xmlns:xlrd2="http://schemas.microsoft.com/office/spreadsheetml/2017/richdata2" ref="E52:N60">
    <sortCondition ref="E52:E60"/>
  </sortState>
  <mergeCells count="27">
    <mergeCell ref="C246:C250"/>
    <mergeCell ref="D246:D250"/>
    <mergeCell ref="A231:A235"/>
    <mergeCell ref="B231:B235"/>
    <mergeCell ref="C231:C235"/>
    <mergeCell ref="D231:D235"/>
    <mergeCell ref="A236:A240"/>
    <mergeCell ref="B236:B240"/>
    <mergeCell ref="C236:C240"/>
    <mergeCell ref="D236:D240"/>
    <mergeCell ref="A241:A245"/>
    <mergeCell ref="B241:B245"/>
    <mergeCell ref="C241:C245"/>
    <mergeCell ref="D241:D245"/>
    <mergeCell ref="A246:A250"/>
    <mergeCell ref="B246:B250"/>
    <mergeCell ref="E231:E235"/>
    <mergeCell ref="E236:E240"/>
    <mergeCell ref="E241:E245"/>
    <mergeCell ref="E246:E250"/>
    <mergeCell ref="A1:K1"/>
    <mergeCell ref="F3:G3"/>
    <mergeCell ref="D226:D230"/>
    <mergeCell ref="E226:E230"/>
    <mergeCell ref="A226:A230"/>
    <mergeCell ref="B226:B230"/>
    <mergeCell ref="C226:C230"/>
  </mergeCells>
  <phoneticPr fontId="0" type="noConversion"/>
  <pageMargins left="0.17" right="0.17" top="0.18" bottom="0.46" header="0.19" footer="0.46"/>
  <pageSetup paperSize="9" scale="95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15"/>
  <sheetViews>
    <sheetView workbookViewId="0">
      <selection activeCell="F3" sqref="F3:K30"/>
    </sheetView>
  </sheetViews>
  <sheetFormatPr baseColWidth="10" defaultColWidth="51.7109375" defaultRowHeight="12.75" x14ac:dyDescent="0.2"/>
  <cols>
    <col min="1" max="1" width="29.85546875" style="38" bestFit="1" customWidth="1"/>
    <col min="2" max="2" width="13.42578125" style="38" bestFit="1" customWidth="1"/>
    <col min="3" max="3" width="8.42578125" style="38" bestFit="1" customWidth="1"/>
    <col min="4" max="4" width="5.42578125" style="38" bestFit="1" customWidth="1"/>
    <col min="5" max="5" width="3" style="41" bestFit="1" customWidth="1"/>
    <col min="6" max="6" width="11.28515625" style="38" bestFit="1" customWidth="1"/>
    <col min="7" max="7" width="11.85546875" style="38" bestFit="1" customWidth="1"/>
    <col min="8" max="8" width="24.28515625" style="38" bestFit="1" customWidth="1"/>
    <col min="9" max="9" width="12.140625" style="38" bestFit="1" customWidth="1"/>
    <col min="10" max="10" width="7.85546875" style="38" bestFit="1" customWidth="1"/>
    <col min="11" max="16384" width="51.7109375" style="38"/>
  </cols>
  <sheetData>
    <row r="1" spans="1:10" s="94" customFormat="1" ht="26.25" x14ac:dyDescent="0.2">
      <c r="A1" s="155" t="s">
        <v>307</v>
      </c>
      <c r="B1" s="155"/>
      <c r="C1" s="155"/>
      <c r="D1" s="155"/>
      <c r="E1" s="155"/>
      <c r="F1" s="155"/>
      <c r="G1" s="155"/>
      <c r="H1" s="155"/>
      <c r="I1" s="155"/>
      <c r="J1" s="155"/>
    </row>
    <row r="3" spans="1:10" x14ac:dyDescent="0.2">
      <c r="F3" s="163"/>
      <c r="G3" s="163"/>
    </row>
    <row r="4" spans="1:10" x14ac:dyDescent="0.2">
      <c r="A4" s="30" t="s">
        <v>161</v>
      </c>
      <c r="B4" s="30" t="s">
        <v>195</v>
      </c>
      <c r="C4" s="31" t="s">
        <v>132</v>
      </c>
      <c r="D4" s="133" t="s">
        <v>305</v>
      </c>
      <c r="E4" s="53">
        <v>1</v>
      </c>
      <c r="F4" s="137"/>
      <c r="G4" s="137"/>
      <c r="H4" s="136"/>
      <c r="I4" s="135"/>
      <c r="J4" s="134"/>
    </row>
    <row r="5" spans="1:10" x14ac:dyDescent="0.2">
      <c r="A5" s="30" t="s">
        <v>161</v>
      </c>
      <c r="B5" s="30" t="s">
        <v>195</v>
      </c>
      <c r="C5" s="31" t="s">
        <v>132</v>
      </c>
      <c r="D5" s="133" t="s">
        <v>305</v>
      </c>
      <c r="E5" s="68">
        <v>2</v>
      </c>
      <c r="F5" s="137"/>
      <c r="G5" s="137"/>
      <c r="H5" s="136"/>
      <c r="I5" s="135"/>
      <c r="J5" s="134"/>
    </row>
    <row r="6" spans="1:10" x14ac:dyDescent="0.2">
      <c r="A6" s="30" t="s">
        <v>161</v>
      </c>
      <c r="B6" s="30" t="s">
        <v>195</v>
      </c>
      <c r="C6" s="31" t="s">
        <v>132</v>
      </c>
      <c r="D6" s="133" t="s">
        <v>305</v>
      </c>
      <c r="E6" s="68">
        <v>7</v>
      </c>
      <c r="F6" s="137"/>
      <c r="G6" s="137"/>
      <c r="H6" s="136"/>
      <c r="I6" s="135"/>
      <c r="J6" s="134"/>
    </row>
    <row r="7" spans="1:10" x14ac:dyDescent="0.2">
      <c r="A7" s="30" t="s">
        <v>161</v>
      </c>
      <c r="B7" s="30" t="s">
        <v>195</v>
      </c>
      <c r="C7" s="31" t="s">
        <v>132</v>
      </c>
      <c r="D7" s="133" t="s">
        <v>305</v>
      </c>
      <c r="E7" s="68">
        <v>12</v>
      </c>
      <c r="F7" s="137"/>
      <c r="G7" s="137"/>
      <c r="H7" s="136"/>
      <c r="I7" s="135"/>
      <c r="J7" s="134"/>
    </row>
    <row r="8" spans="1:10" x14ac:dyDescent="0.2">
      <c r="A8" s="30" t="s">
        <v>161</v>
      </c>
      <c r="B8" s="30" t="s">
        <v>195</v>
      </c>
      <c r="C8" s="31" t="s">
        <v>132</v>
      </c>
      <c r="D8" s="133" t="s">
        <v>305</v>
      </c>
      <c r="E8" s="68">
        <v>13</v>
      </c>
      <c r="F8" s="137"/>
      <c r="G8" s="137"/>
      <c r="H8" s="136"/>
      <c r="I8" s="135"/>
      <c r="J8" s="134"/>
    </row>
    <row r="9" spans="1:10" x14ac:dyDescent="0.2">
      <c r="A9" s="30" t="s">
        <v>161</v>
      </c>
      <c r="B9" s="30" t="s">
        <v>195</v>
      </c>
      <c r="C9" s="31" t="s">
        <v>132</v>
      </c>
      <c r="D9" s="133" t="s">
        <v>305</v>
      </c>
      <c r="E9" s="68">
        <v>14</v>
      </c>
      <c r="F9" s="137"/>
      <c r="G9" s="137"/>
      <c r="H9" s="136"/>
      <c r="I9" s="135"/>
      <c r="J9" s="134"/>
    </row>
    <row r="10" spans="1:10" x14ac:dyDescent="0.2">
      <c r="A10" s="30" t="s">
        <v>161</v>
      </c>
      <c r="B10" s="30" t="s">
        <v>195</v>
      </c>
      <c r="C10" s="31" t="s">
        <v>132</v>
      </c>
      <c r="D10" s="133" t="s">
        <v>305</v>
      </c>
      <c r="E10" s="68">
        <v>20</v>
      </c>
      <c r="F10" s="137"/>
      <c r="G10" s="137"/>
      <c r="H10" s="136"/>
      <c r="I10" s="135"/>
      <c r="J10" s="134"/>
    </row>
    <row r="11" spans="1:10" x14ac:dyDescent="0.2">
      <c r="A11" s="30" t="s">
        <v>161</v>
      </c>
      <c r="B11" s="30" t="s">
        <v>195</v>
      </c>
      <c r="C11" s="36" t="s">
        <v>145</v>
      </c>
      <c r="D11" s="133" t="s">
        <v>305</v>
      </c>
      <c r="E11" s="69">
        <v>3</v>
      </c>
      <c r="F11" s="138"/>
      <c r="G11" s="138"/>
      <c r="H11" s="136"/>
      <c r="I11" s="135"/>
      <c r="J11" s="134"/>
    </row>
    <row r="12" spans="1:10" x14ac:dyDescent="0.2">
      <c r="A12" s="30" t="s">
        <v>161</v>
      </c>
      <c r="B12" s="30" t="s">
        <v>195</v>
      </c>
      <c r="C12" s="36" t="s">
        <v>145</v>
      </c>
      <c r="D12" s="133" t="s">
        <v>305</v>
      </c>
      <c r="E12" s="69">
        <v>11</v>
      </c>
      <c r="F12" s="138"/>
      <c r="G12" s="138"/>
      <c r="H12" s="136"/>
      <c r="I12" s="135"/>
      <c r="J12" s="134"/>
    </row>
    <row r="13" spans="1:10" x14ac:dyDescent="0.2">
      <c r="A13" s="30" t="s">
        <v>161</v>
      </c>
      <c r="B13" s="30" t="s">
        <v>195</v>
      </c>
      <c r="C13" s="36" t="s">
        <v>145</v>
      </c>
      <c r="D13" s="133" t="s">
        <v>305</v>
      </c>
      <c r="E13" s="69">
        <v>12</v>
      </c>
      <c r="F13" s="138"/>
      <c r="G13" s="138"/>
      <c r="H13" s="136"/>
      <c r="I13" s="135"/>
      <c r="J13" s="134"/>
    </row>
    <row r="14" spans="1:10" x14ac:dyDescent="0.2">
      <c r="A14" s="30" t="s">
        <v>161</v>
      </c>
      <c r="B14" s="30" t="s">
        <v>195</v>
      </c>
      <c r="C14" s="36" t="s">
        <v>145</v>
      </c>
      <c r="D14" s="133" t="s">
        <v>304</v>
      </c>
      <c r="E14" s="21">
        <v>1</v>
      </c>
      <c r="F14" s="22"/>
      <c r="G14" s="22"/>
      <c r="H14" s="23"/>
      <c r="I14" s="20"/>
      <c r="J14" s="134"/>
    </row>
    <row r="15" spans="1:10" x14ac:dyDescent="0.2">
      <c r="A15" s="30" t="s">
        <v>161</v>
      </c>
      <c r="B15" s="30" t="s">
        <v>195</v>
      </c>
      <c r="C15" s="36" t="s">
        <v>145</v>
      </c>
      <c r="D15" s="133" t="s">
        <v>304</v>
      </c>
      <c r="E15" s="24">
        <v>2</v>
      </c>
      <c r="F15" s="22"/>
      <c r="G15" s="22"/>
      <c r="H15" s="23"/>
      <c r="I15" s="20"/>
      <c r="J15" s="134"/>
    </row>
  </sheetData>
  <mergeCells count="2">
    <mergeCell ref="F3:G3"/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E867-EB59-4D4F-A2BB-C12A31DA5F63}">
  <sheetPr>
    <tabColor theme="9" tint="-0.249977111117893"/>
  </sheetPr>
  <dimension ref="A1:J14"/>
  <sheetViews>
    <sheetView workbookViewId="0">
      <selection activeCell="K28" sqref="K28"/>
    </sheetView>
  </sheetViews>
  <sheetFormatPr baseColWidth="10" defaultColWidth="78.7109375" defaultRowHeight="12.75" x14ac:dyDescent="0.2"/>
  <cols>
    <col min="1" max="1" width="21.28515625" style="1" bestFit="1" customWidth="1"/>
    <col min="2" max="2" width="13.42578125" style="1" bestFit="1" customWidth="1"/>
    <col min="3" max="3" width="8.42578125" style="1" bestFit="1" customWidth="1"/>
    <col min="4" max="4" width="5.28515625" style="1" bestFit="1" customWidth="1"/>
    <col min="5" max="5" width="2" style="1" bestFit="1" customWidth="1"/>
    <col min="6" max="6" width="11.85546875" style="1" customWidth="1"/>
    <col min="7" max="7" width="14.28515625" style="1" customWidth="1"/>
    <col min="8" max="8" width="14.140625" style="1" bestFit="1" customWidth="1"/>
    <col min="9" max="9" width="11.7109375" style="1" bestFit="1" customWidth="1"/>
    <col min="10" max="10" width="8.140625" style="79" bestFit="1" customWidth="1"/>
    <col min="11" max="16384" width="78.7109375" style="1"/>
  </cols>
  <sheetData>
    <row r="1" spans="1:10" s="6" customFormat="1" ht="26.25" x14ac:dyDescent="0.2">
      <c r="A1" s="158" t="s">
        <v>307</v>
      </c>
      <c r="B1" s="158"/>
      <c r="C1" s="158"/>
      <c r="D1" s="158"/>
      <c r="E1" s="158"/>
      <c r="F1" s="158"/>
      <c r="G1" s="158"/>
      <c r="H1" s="158"/>
      <c r="I1" s="158"/>
      <c r="J1" s="158"/>
    </row>
    <row r="3" spans="1:10" x14ac:dyDescent="0.2">
      <c r="F3" s="171"/>
      <c r="G3" s="171"/>
    </row>
    <row r="4" spans="1:10" x14ac:dyDescent="0.2">
      <c r="A4" s="28" t="s">
        <v>277</v>
      </c>
      <c r="B4" s="28" t="s">
        <v>195</v>
      </c>
      <c r="C4" s="29" t="s">
        <v>132</v>
      </c>
      <c r="D4" s="37" t="s">
        <v>209</v>
      </c>
      <c r="E4" s="71">
        <v>1</v>
      </c>
      <c r="F4" s="72"/>
      <c r="G4" s="72"/>
      <c r="H4" s="73"/>
      <c r="I4" s="74"/>
      <c r="J4" s="80"/>
    </row>
    <row r="5" spans="1:10" x14ac:dyDescent="0.2">
      <c r="A5" s="28" t="s">
        <v>277</v>
      </c>
      <c r="B5" s="28" t="s">
        <v>195</v>
      </c>
      <c r="C5" s="29" t="s">
        <v>132</v>
      </c>
      <c r="D5" s="37" t="s">
        <v>209</v>
      </c>
      <c r="E5" s="75">
        <v>2</v>
      </c>
      <c r="F5" s="72"/>
      <c r="G5" s="72"/>
      <c r="H5" s="73"/>
      <c r="I5" s="74"/>
      <c r="J5" s="80"/>
    </row>
    <row r="6" spans="1:10" x14ac:dyDescent="0.2">
      <c r="A6" s="28" t="s">
        <v>277</v>
      </c>
      <c r="B6" s="28" t="s">
        <v>195</v>
      </c>
      <c r="C6" s="29" t="s">
        <v>132</v>
      </c>
      <c r="D6" s="37" t="s">
        <v>209</v>
      </c>
      <c r="E6" s="75">
        <v>3</v>
      </c>
      <c r="F6" s="72"/>
      <c r="G6" s="72"/>
      <c r="H6" s="73"/>
      <c r="I6" s="74"/>
      <c r="J6" s="80"/>
    </row>
    <row r="7" spans="1:10" x14ac:dyDescent="0.2">
      <c r="A7" s="28" t="s">
        <v>277</v>
      </c>
      <c r="B7" s="28" t="s">
        <v>195</v>
      </c>
      <c r="C7" s="29" t="s">
        <v>132</v>
      </c>
      <c r="D7" s="37" t="s">
        <v>209</v>
      </c>
      <c r="E7" s="75">
        <v>4</v>
      </c>
      <c r="F7" s="72"/>
      <c r="G7" s="72"/>
      <c r="H7" s="73"/>
      <c r="I7" s="74"/>
      <c r="J7" s="80"/>
    </row>
    <row r="8" spans="1:10" x14ac:dyDescent="0.2">
      <c r="A8" s="28" t="s">
        <v>277</v>
      </c>
      <c r="B8" s="28" t="s">
        <v>195</v>
      </c>
      <c r="C8" s="29" t="s">
        <v>132</v>
      </c>
      <c r="D8" s="37" t="s">
        <v>210</v>
      </c>
      <c r="E8" s="71">
        <v>1</v>
      </c>
      <c r="F8" s="72"/>
      <c r="G8" s="72"/>
      <c r="H8" s="73"/>
      <c r="I8" s="74"/>
      <c r="J8" s="81"/>
    </row>
    <row r="9" spans="1:10" x14ac:dyDescent="0.2">
      <c r="A9" s="28" t="s">
        <v>277</v>
      </c>
      <c r="B9" s="28" t="s">
        <v>195</v>
      </c>
      <c r="C9" s="29" t="s">
        <v>132</v>
      </c>
      <c r="D9" s="37" t="s">
        <v>210</v>
      </c>
      <c r="E9" s="75">
        <v>2</v>
      </c>
      <c r="F9" s="72"/>
      <c r="G9" s="72"/>
      <c r="H9" s="73"/>
      <c r="I9" s="74"/>
      <c r="J9" s="81"/>
    </row>
    <row r="10" spans="1:10" x14ac:dyDescent="0.2">
      <c r="A10" s="28" t="s">
        <v>277</v>
      </c>
      <c r="B10" s="28" t="s">
        <v>195</v>
      </c>
      <c r="C10" s="51" t="s">
        <v>145</v>
      </c>
      <c r="D10" s="37" t="s">
        <v>209</v>
      </c>
      <c r="E10" s="76">
        <v>1</v>
      </c>
      <c r="F10" s="78"/>
      <c r="G10" s="78"/>
      <c r="H10" s="73"/>
      <c r="I10" s="74"/>
      <c r="J10" s="80"/>
    </row>
    <row r="11" spans="1:10" x14ac:dyDescent="0.2">
      <c r="A11" s="28" t="s">
        <v>277</v>
      </c>
      <c r="B11" s="28" t="s">
        <v>195</v>
      </c>
      <c r="C11" s="51" t="s">
        <v>145</v>
      </c>
      <c r="D11" s="37" t="s">
        <v>209</v>
      </c>
      <c r="E11" s="77">
        <v>2</v>
      </c>
      <c r="F11" s="78"/>
      <c r="G11" s="78"/>
      <c r="H11" s="73"/>
      <c r="I11" s="74"/>
      <c r="J11" s="80"/>
    </row>
    <row r="12" spans="1:10" x14ac:dyDescent="0.2">
      <c r="A12" s="28" t="s">
        <v>277</v>
      </c>
      <c r="B12" s="28" t="s">
        <v>195</v>
      </c>
      <c r="C12" s="51" t="s">
        <v>145</v>
      </c>
      <c r="D12" s="37" t="s">
        <v>209</v>
      </c>
      <c r="E12" s="77">
        <v>3</v>
      </c>
      <c r="F12" s="78"/>
      <c r="G12" s="78"/>
      <c r="H12" s="73"/>
      <c r="I12" s="74"/>
      <c r="J12" s="80"/>
    </row>
    <row r="13" spans="1:10" x14ac:dyDescent="0.2">
      <c r="A13" s="28" t="s">
        <v>277</v>
      </c>
      <c r="B13" s="28" t="s">
        <v>195</v>
      </c>
      <c r="C13" s="51" t="s">
        <v>145</v>
      </c>
      <c r="D13" s="37" t="s">
        <v>210</v>
      </c>
      <c r="E13" s="76">
        <v>1</v>
      </c>
      <c r="F13" s="78"/>
      <c r="G13" s="78"/>
      <c r="H13" s="73"/>
      <c r="I13" s="74"/>
      <c r="J13" s="81"/>
    </row>
    <row r="14" spans="1:10" x14ac:dyDescent="0.2">
      <c r="A14" s="28" t="s">
        <v>277</v>
      </c>
      <c r="B14" s="28" t="s">
        <v>195</v>
      </c>
      <c r="C14" s="51" t="s">
        <v>145</v>
      </c>
      <c r="D14" s="37" t="s">
        <v>210</v>
      </c>
      <c r="E14" s="77">
        <v>2</v>
      </c>
      <c r="F14" s="78"/>
      <c r="G14" s="78"/>
      <c r="H14" s="73"/>
      <c r="I14" s="74"/>
      <c r="J14" s="81"/>
    </row>
  </sheetData>
  <mergeCells count="2">
    <mergeCell ref="A1:J1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Licencies FFSU</vt:lpstr>
      <vt:lpstr>participants</vt:lpstr>
      <vt:lpstr>participation</vt:lpstr>
      <vt:lpstr>NATIONAL ESTIVAL</vt:lpstr>
      <vt:lpstr>NATIONAL INDOOR</vt:lpstr>
      <vt:lpstr>RAA ESTIVAL</vt:lpstr>
      <vt:lpstr>RAA INDOOR</vt:lpstr>
      <vt:lpstr>RAA TRAIL</vt:lpstr>
      <vt:lpstr>ACAD TRAIL</vt:lpstr>
    </vt:vector>
  </TitlesOfParts>
  <Manager/>
  <Company>FNSU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Administrateur</dc:creator>
  <cp:keywords/>
  <dc:description/>
  <cp:lastModifiedBy>Marie-Rose ALFANO-KALLI</cp:lastModifiedBy>
  <cp:revision/>
  <dcterms:created xsi:type="dcterms:W3CDTF">2001-11-26T15:31:34Z</dcterms:created>
  <dcterms:modified xsi:type="dcterms:W3CDTF">2025-01-20T19:16:16Z</dcterms:modified>
  <cp:category/>
  <cp:contentStatus/>
</cp:coreProperties>
</file>