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ffsu-my.sharepoint.com/personal/mralfanokalli_sport-u_com/Documents/Sports individuel/Resultats/résultats 2025/"/>
    </mc:Choice>
  </mc:AlternateContent>
  <xr:revisionPtr revIDLastSave="317" documentId="8_{D95F4457-A983-47DA-A30C-E166C51AB62C}" xr6:coauthVersionLast="47" xr6:coauthVersionMax="47" xr10:uidLastSave="{698ADA76-8EDA-42F9-A67D-6B5EBC7DDE5A}"/>
  <bookViews>
    <workbookView xWindow="-120" yWindow="-120" windowWidth="24240" windowHeight="13020" tabRatio="652" firstSheet="5" activeTab="13" xr2:uid="{00000000-000D-0000-FFFF-FFFF00000000}"/>
  </bookViews>
  <sheets>
    <sheet name="Feuil1" sheetId="15" state="hidden" r:id="rId1"/>
    <sheet name="Feuil2" sheetId="16" state="hidden" r:id="rId2"/>
    <sheet name="Déplac C.F.U." sheetId="14" state="hidden" r:id="rId3"/>
    <sheet name="licencies ffsu" sheetId="24" r:id="rId4"/>
    <sheet name="Participation" sheetId="21" r:id="rId5"/>
    <sheet name="Participants" sheetId="23" r:id="rId6"/>
    <sheet name="NATIONAL" sheetId="18" r:id="rId7"/>
    <sheet name="IL EQ" sheetId="25" r:id="rId8"/>
    <sheet name="AURA Eq" sheetId="30" r:id="rId9"/>
    <sheet name="IL IND" sheetId="1" r:id="rId10"/>
    <sheet name="ACAD EQ" sheetId="27" r:id="rId11"/>
    <sheet name="ACAD IND" sheetId="26" r:id="rId12"/>
    <sheet name="1° PHASE TENNIS IND" sheetId="31" r:id="rId13"/>
    <sheet name="ACAD PADEL" sheetId="29" r:id="rId14"/>
    <sheet name="Feuil3" sheetId="3" state="hidden" r:id="rId15"/>
    <sheet name="Feuil4" sheetId="4" state="hidden" r:id="rId16"/>
    <sheet name="Feuil5" sheetId="5" state="hidden" r:id="rId17"/>
    <sheet name="Feuil6" sheetId="6" state="hidden" r:id="rId18"/>
    <sheet name="Feuil7" sheetId="7" state="hidden" r:id="rId19"/>
    <sheet name="Feuil8" sheetId="8" state="hidden" r:id="rId20"/>
    <sheet name="Feuil9" sheetId="9" state="hidden" r:id="rId21"/>
    <sheet name="Feuil10" sheetId="10" state="hidden" r:id="rId22"/>
    <sheet name="Feuil11" sheetId="11" state="hidden" r:id="rId23"/>
    <sheet name="Feuil12" sheetId="12" state="hidden" r:id="rId24"/>
  </sheets>
  <definedNames>
    <definedName name="_xlnm.Print_Area" localSheetId="10">'ACAD EQ'!#REF!</definedName>
    <definedName name="_xlnm.Print_Area" localSheetId="11">'ACAD IND'!#REF!</definedName>
    <definedName name="_xlnm.Print_Area" localSheetId="13">'ACAD PADEL'!#REF!</definedName>
    <definedName name="_xlnm.Print_Area" localSheetId="7">'IL EQ'!#REF!</definedName>
    <definedName name="_xlnm.Print_Area" localSheetId="9">'IL IND'!#REF!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5" i="27" l="1"/>
  <c r="K115" i="27"/>
  <c r="J116" i="27"/>
  <c r="K116" i="27"/>
  <c r="J117" i="27"/>
  <c r="K117" i="27"/>
  <c r="J118" i="27"/>
  <c r="K118" i="27"/>
  <c r="J110" i="27"/>
  <c r="K110" i="27"/>
  <c r="J111" i="27"/>
  <c r="K111" i="27"/>
  <c r="J112" i="27"/>
  <c r="K112" i="27"/>
  <c r="J113" i="27"/>
  <c r="K113" i="27"/>
  <c r="J114" i="27"/>
  <c r="K114" i="27"/>
  <c r="K108" i="27"/>
  <c r="K109" i="27" s="1"/>
  <c r="J108" i="27"/>
  <c r="K107" i="27"/>
  <c r="J107" i="27"/>
  <c r="J102" i="27"/>
  <c r="K102" i="27"/>
  <c r="J103" i="27"/>
  <c r="K103" i="27"/>
  <c r="J104" i="27"/>
  <c r="K104" i="27"/>
  <c r="J105" i="27"/>
  <c r="K105" i="27"/>
  <c r="J106" i="27"/>
  <c r="K106" i="27"/>
  <c r="J98" i="27"/>
  <c r="K98" i="27"/>
  <c r="J99" i="27"/>
  <c r="K99" i="27"/>
  <c r="J100" i="27"/>
  <c r="K100" i="27"/>
  <c r="J101" i="27"/>
  <c r="K101" i="27"/>
  <c r="J94" i="27"/>
  <c r="K94" i="27"/>
  <c r="J95" i="27"/>
  <c r="K95" i="27"/>
  <c r="J96" i="27"/>
  <c r="K96" i="27"/>
  <c r="J97" i="27"/>
  <c r="K97" i="27"/>
  <c r="J73" i="27"/>
  <c r="K73" i="27"/>
  <c r="J74" i="27"/>
  <c r="K74" i="27"/>
  <c r="J75" i="27"/>
  <c r="K75" i="27"/>
  <c r="J76" i="27"/>
  <c r="K76" i="27"/>
  <c r="J77" i="27"/>
  <c r="K77" i="27"/>
  <c r="J78" i="27"/>
  <c r="K78" i="27"/>
  <c r="J68" i="27"/>
  <c r="K68" i="27"/>
  <c r="J69" i="27"/>
  <c r="K69" i="27"/>
  <c r="J70" i="27"/>
  <c r="K70" i="27"/>
  <c r="J71" i="27"/>
  <c r="K71" i="27"/>
  <c r="J72" i="27"/>
  <c r="K72" i="27"/>
  <c r="J64" i="27"/>
  <c r="K64" i="27"/>
  <c r="J65" i="27"/>
  <c r="K65" i="27"/>
  <c r="J66" i="27"/>
  <c r="K66" i="27"/>
  <c r="J67" i="27"/>
  <c r="K67" i="27"/>
  <c r="K63" i="27"/>
  <c r="J63" i="27"/>
  <c r="K62" i="27"/>
  <c r="J62" i="27"/>
  <c r="K61" i="27"/>
  <c r="J61" i="27"/>
  <c r="K60" i="27"/>
  <c r="J60" i="27"/>
  <c r="K59" i="27"/>
  <c r="J59" i="27"/>
  <c r="J55" i="27"/>
  <c r="K55" i="27"/>
  <c r="J56" i="27"/>
  <c r="K56" i="27"/>
  <c r="J57" i="27"/>
  <c r="K57" i="27"/>
  <c r="J58" i="27"/>
  <c r="K58" i="27"/>
  <c r="K40" i="27"/>
  <c r="J40" i="27"/>
  <c r="K39" i="27"/>
  <c r="J39" i="27"/>
  <c r="K38" i="27"/>
  <c r="J38" i="27"/>
  <c r="K37" i="27"/>
  <c r="J37" i="27"/>
  <c r="K36" i="27"/>
  <c r="K35" i="27"/>
  <c r="J35" i="27"/>
  <c r="K29" i="27"/>
  <c r="J29" i="27"/>
  <c r="K28" i="27"/>
  <c r="J28" i="27"/>
  <c r="K27" i="27"/>
  <c r="J27" i="27"/>
  <c r="K26" i="27"/>
  <c r="J26" i="27"/>
  <c r="K25" i="27"/>
  <c r="J25" i="27"/>
  <c r="J30" i="27"/>
  <c r="K30" i="27"/>
  <c r="J31" i="27"/>
  <c r="K31" i="27"/>
  <c r="J32" i="27"/>
  <c r="K32" i="27"/>
  <c r="J33" i="27"/>
  <c r="K33" i="27"/>
  <c r="J34" i="27"/>
  <c r="K34" i="27"/>
  <c r="J20" i="27"/>
  <c r="K20" i="27"/>
  <c r="J21" i="27"/>
  <c r="K21" i="27"/>
  <c r="J22" i="27"/>
  <c r="K22" i="27"/>
  <c r="J23" i="27"/>
  <c r="K23" i="27"/>
  <c r="J24" i="27"/>
  <c r="K24" i="27"/>
  <c r="K19" i="27" l="1"/>
  <c r="J19" i="27"/>
  <c r="K18" i="27"/>
  <c r="J18" i="27"/>
  <c r="K17" i="27"/>
  <c r="J17" i="27"/>
  <c r="K16" i="27"/>
  <c r="J16" i="27"/>
  <c r="K15" i="27"/>
  <c r="J15" i="27"/>
  <c r="K14" i="27"/>
  <c r="J14" i="27"/>
  <c r="K13" i="27"/>
  <c r="J13" i="27"/>
  <c r="K12" i="27"/>
  <c r="J12" i="27"/>
  <c r="K11" i="27"/>
  <c r="J11" i="27"/>
  <c r="K10" i="27"/>
  <c r="J10" i="27"/>
  <c r="K9" i="27"/>
  <c r="J9" i="27"/>
  <c r="K8" i="27"/>
  <c r="J8" i="27"/>
  <c r="K7" i="27"/>
  <c r="J7" i="27"/>
  <c r="K6" i="27"/>
  <c r="J6" i="27"/>
  <c r="K5" i="27"/>
  <c r="J5" i="27"/>
  <c r="K4" i="27"/>
  <c r="J4" i="27"/>
  <c r="K93" i="27"/>
  <c r="K92" i="27"/>
  <c r="J92" i="27"/>
  <c r="K91" i="27"/>
  <c r="J91" i="27"/>
  <c r="K90" i="27"/>
  <c r="J90" i="27"/>
  <c r="K89" i="27"/>
  <c r="J89" i="27"/>
  <c r="K88" i="27"/>
  <c r="J88" i="27"/>
  <c r="K87" i="27"/>
  <c r="J87" i="27"/>
  <c r="K86" i="27"/>
  <c r="J86" i="27"/>
  <c r="K85" i="27"/>
  <c r="J85" i="27"/>
  <c r="K84" i="27"/>
  <c r="J84" i="27"/>
  <c r="K83" i="27"/>
  <c r="J83" i="27"/>
  <c r="K82" i="27"/>
  <c r="K81" i="27"/>
  <c r="J81" i="27"/>
  <c r="K80" i="27"/>
  <c r="J80" i="27"/>
  <c r="K79" i="27"/>
  <c r="K54" i="27"/>
  <c r="J54" i="27"/>
  <c r="K53" i="27"/>
  <c r="J53" i="27"/>
  <c r="K52" i="27"/>
  <c r="J52" i="27"/>
  <c r="K51" i="27"/>
  <c r="J51" i="27"/>
  <c r="K50" i="27"/>
  <c r="J50" i="27"/>
  <c r="K49" i="27"/>
  <c r="J49" i="27"/>
  <c r="K48" i="27"/>
  <c r="J48" i="27"/>
  <c r="K47" i="27"/>
  <c r="J47" i="27"/>
  <c r="K46" i="27"/>
  <c r="J46" i="27"/>
  <c r="K45" i="27"/>
  <c r="J45" i="27"/>
  <c r="K44" i="27"/>
  <c r="J44" i="27"/>
  <c r="K43" i="27"/>
  <c r="J43" i="27"/>
  <c r="K42" i="27"/>
  <c r="J42" i="27"/>
  <c r="K41" i="27"/>
  <c r="J41" i="27"/>
  <c r="J61" i="31"/>
  <c r="J60" i="31"/>
  <c r="J59" i="31"/>
  <c r="J58" i="31"/>
  <c r="J57" i="31"/>
  <c r="J56" i="31"/>
  <c r="J55" i="31"/>
  <c r="J54" i="31"/>
  <c r="J53" i="31"/>
  <c r="J52" i="31"/>
  <c r="J51" i="31"/>
  <c r="J50" i="31"/>
  <c r="J49" i="31"/>
  <c r="J48" i="31"/>
  <c r="J47" i="31"/>
  <c r="J46" i="31"/>
  <c r="J45" i="31"/>
  <c r="J44" i="31"/>
  <c r="J43" i="31"/>
  <c r="J42" i="31"/>
  <c r="J41" i="31"/>
  <c r="J40" i="31"/>
  <c r="J39" i="31"/>
  <c r="J38" i="31"/>
  <c r="J37" i="31"/>
  <c r="J36" i="31"/>
  <c r="J35" i="31"/>
  <c r="J34" i="31"/>
  <c r="J33" i="31"/>
  <c r="AB214" i="21"/>
  <c r="AC214" i="21"/>
  <c r="AD214" i="21"/>
  <c r="AE214" i="21"/>
  <c r="AF214" i="21"/>
  <c r="AG214" i="21"/>
  <c r="AH214" i="21"/>
  <c r="J214" i="21"/>
  <c r="K214" i="21"/>
  <c r="L214" i="21"/>
  <c r="M214" i="21"/>
  <c r="N214" i="21"/>
  <c r="W214" i="21" l="1"/>
  <c r="E214" i="21"/>
  <c r="Q204" i="21"/>
  <c r="Q205" i="21"/>
  <c r="Q206" i="21"/>
  <c r="Q207" i="21"/>
  <c r="Q208" i="21"/>
  <c r="Q209" i="21"/>
  <c r="Q210" i="21"/>
  <c r="Q211" i="21"/>
  <c r="Q212" i="21"/>
  <c r="AI5" i="21"/>
  <c r="AI6" i="21"/>
  <c r="AI7" i="21"/>
  <c r="AI8" i="21"/>
  <c r="AI9" i="21"/>
  <c r="AI10" i="21"/>
  <c r="AI11" i="21"/>
  <c r="AI12" i="21"/>
  <c r="AI13" i="21"/>
  <c r="AI14" i="21"/>
  <c r="AI15" i="21"/>
  <c r="AI16" i="21"/>
  <c r="AI17" i="21"/>
  <c r="AI18" i="21"/>
  <c r="AI19" i="21"/>
  <c r="AI20" i="21"/>
  <c r="AI21" i="21"/>
  <c r="AI22" i="21"/>
  <c r="AI23" i="21"/>
  <c r="AI24" i="21"/>
  <c r="AI25" i="21"/>
  <c r="AI26" i="21"/>
  <c r="AI27" i="21"/>
  <c r="AI28" i="21"/>
  <c r="AI29" i="21"/>
  <c r="AI30" i="21"/>
  <c r="AI31" i="21"/>
  <c r="AI32" i="21"/>
  <c r="AI33" i="21"/>
  <c r="AI34" i="21"/>
  <c r="AI35" i="21"/>
  <c r="AI36" i="21"/>
  <c r="AI37" i="21"/>
  <c r="AI38" i="21"/>
  <c r="AI39" i="21"/>
  <c r="AI40" i="21"/>
  <c r="AI41" i="21"/>
  <c r="AI42" i="21"/>
  <c r="AI43" i="21"/>
  <c r="AI44" i="21"/>
  <c r="AI45" i="21"/>
  <c r="AI46" i="21"/>
  <c r="AI47" i="21"/>
  <c r="AI48" i="21"/>
  <c r="AI49" i="21"/>
  <c r="AI50" i="21"/>
  <c r="AI51" i="21"/>
  <c r="AI52" i="21"/>
  <c r="AI53" i="21"/>
  <c r="AI54" i="21"/>
  <c r="AI55" i="21"/>
  <c r="AI56" i="21"/>
  <c r="AI57" i="21"/>
  <c r="AI58" i="21"/>
  <c r="AI59" i="21"/>
  <c r="AI60" i="21"/>
  <c r="AI61" i="21"/>
  <c r="AI62" i="21"/>
  <c r="AI63" i="21"/>
  <c r="AI64" i="21"/>
  <c r="AI4" i="21"/>
  <c r="AI214" i="21" s="1"/>
  <c r="Q5" i="21"/>
  <c r="Q6" i="21"/>
  <c r="Q7" i="21"/>
  <c r="Q8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Q46" i="21"/>
  <c r="Q47" i="21"/>
  <c r="Q48" i="21"/>
  <c r="Q49" i="21"/>
  <c r="Q50" i="21"/>
  <c r="Q51" i="21"/>
  <c r="Q52" i="21"/>
  <c r="Q53" i="21"/>
  <c r="Q54" i="21"/>
  <c r="Q55" i="21"/>
  <c r="Q56" i="21"/>
  <c r="Q57" i="21"/>
  <c r="Q58" i="21"/>
  <c r="Q59" i="21"/>
  <c r="Q60" i="21"/>
  <c r="Q61" i="21"/>
  <c r="Q62" i="21"/>
  <c r="Q63" i="21"/>
  <c r="Q64" i="21"/>
  <c r="Q65" i="21"/>
  <c r="Q66" i="21"/>
  <c r="Q67" i="21"/>
  <c r="Q68" i="21"/>
  <c r="Q69" i="21"/>
  <c r="Q70" i="21"/>
  <c r="Q71" i="21"/>
  <c r="Q72" i="21"/>
  <c r="Q73" i="21"/>
  <c r="Q74" i="21"/>
  <c r="Q75" i="21"/>
  <c r="Q76" i="21"/>
  <c r="Q77" i="21"/>
  <c r="Q78" i="21"/>
  <c r="Q79" i="21"/>
  <c r="Q80" i="21"/>
  <c r="Q81" i="21"/>
  <c r="Q82" i="21"/>
  <c r="Q83" i="21"/>
  <c r="Q84" i="21"/>
  <c r="Q85" i="21"/>
  <c r="Q86" i="21"/>
  <c r="Q87" i="21"/>
  <c r="Q88" i="21"/>
  <c r="Q89" i="21"/>
  <c r="Q90" i="21"/>
  <c r="Q91" i="21"/>
  <c r="Q92" i="21"/>
  <c r="Q93" i="21"/>
  <c r="Q94" i="21"/>
  <c r="Q95" i="21"/>
  <c r="Q96" i="21"/>
  <c r="Q97" i="21"/>
  <c r="Q98" i="21"/>
  <c r="Q99" i="21"/>
  <c r="Q100" i="21"/>
  <c r="Q101" i="21"/>
  <c r="Q102" i="21"/>
  <c r="Q103" i="21"/>
  <c r="Q104" i="21"/>
  <c r="Q105" i="21"/>
  <c r="Q106" i="21"/>
  <c r="Q107" i="21"/>
  <c r="Q108" i="21"/>
  <c r="Q109" i="21"/>
  <c r="Q110" i="21"/>
  <c r="Q111" i="21"/>
  <c r="Q112" i="21"/>
  <c r="Q113" i="21"/>
  <c r="Q114" i="21"/>
  <c r="Q115" i="21"/>
  <c r="Q116" i="21"/>
  <c r="Q117" i="21"/>
  <c r="Q118" i="21"/>
  <c r="Q119" i="21"/>
  <c r="Q120" i="21"/>
  <c r="Q121" i="21"/>
  <c r="Q122" i="21"/>
  <c r="Q123" i="21"/>
  <c r="Q124" i="21"/>
  <c r="Q125" i="21"/>
  <c r="Q126" i="21"/>
  <c r="Q127" i="21"/>
  <c r="Q128" i="21"/>
  <c r="Q129" i="21"/>
  <c r="Q130" i="21"/>
  <c r="Q131" i="21"/>
  <c r="Q132" i="21"/>
  <c r="Q133" i="21"/>
  <c r="Q134" i="21"/>
  <c r="Q135" i="21"/>
  <c r="Q136" i="21"/>
  <c r="Q137" i="21"/>
  <c r="Q138" i="21"/>
  <c r="Q139" i="21"/>
  <c r="Q140" i="21"/>
  <c r="Q141" i="21"/>
  <c r="Q142" i="21"/>
  <c r="Q143" i="21"/>
  <c r="Q144" i="21"/>
  <c r="Q145" i="21"/>
  <c r="Q146" i="21"/>
  <c r="Q147" i="21"/>
  <c r="Q148" i="21"/>
  <c r="Q149" i="21"/>
  <c r="Q150" i="21"/>
  <c r="Q151" i="21"/>
  <c r="Q152" i="21"/>
  <c r="Q153" i="21"/>
  <c r="Q154" i="21"/>
  <c r="Q155" i="21"/>
  <c r="Q156" i="21"/>
  <c r="Q157" i="21"/>
  <c r="Q158" i="21"/>
  <c r="Q159" i="21"/>
  <c r="Q160" i="21"/>
  <c r="Q161" i="21"/>
  <c r="Q162" i="21"/>
  <c r="Q163" i="21"/>
  <c r="Q164" i="21"/>
  <c r="Q165" i="21"/>
  <c r="Q166" i="21"/>
  <c r="Q167" i="21"/>
  <c r="Q168" i="21"/>
  <c r="Q169" i="21"/>
  <c r="Q170" i="21"/>
  <c r="Q171" i="21"/>
  <c r="Q172" i="21"/>
  <c r="Q173" i="21"/>
  <c r="Q174" i="21"/>
  <c r="Q175" i="21"/>
  <c r="Q176" i="21"/>
  <c r="Q177" i="21"/>
  <c r="Q178" i="21"/>
  <c r="Q179" i="21"/>
  <c r="Q180" i="21"/>
  <c r="Q181" i="21"/>
  <c r="Q182" i="21"/>
  <c r="Q183" i="21"/>
  <c r="Q184" i="21"/>
  <c r="Q185" i="21"/>
  <c r="Q186" i="21"/>
  <c r="Q187" i="21"/>
  <c r="Q188" i="21"/>
  <c r="Q189" i="21"/>
  <c r="Q190" i="21"/>
  <c r="Q191" i="21"/>
  <c r="Q192" i="21"/>
  <c r="Q193" i="21"/>
  <c r="Q194" i="21"/>
  <c r="Q195" i="21"/>
  <c r="Q196" i="21"/>
  <c r="Q197" i="21"/>
  <c r="Q198" i="21"/>
  <c r="Q199" i="21"/>
  <c r="Q200" i="21"/>
  <c r="Q201" i="21"/>
  <c r="Q202" i="21"/>
  <c r="Q203" i="21"/>
  <c r="Q4" i="21"/>
  <c r="O214" i="21"/>
  <c r="P214" i="21"/>
  <c r="S214" i="21"/>
  <c r="T214" i="21"/>
  <c r="U214" i="21"/>
  <c r="V214" i="21"/>
  <c r="X214" i="21"/>
  <c r="Y214" i="21"/>
  <c r="Z214" i="21"/>
  <c r="AA214" i="21"/>
  <c r="F214" i="21"/>
  <c r="G214" i="21"/>
  <c r="H214" i="21"/>
  <c r="I214" i="21"/>
  <c r="E137" i="26"/>
  <c r="E136" i="26"/>
  <c r="E135" i="26"/>
  <c r="E134" i="26"/>
  <c r="E133" i="26"/>
  <c r="E132" i="26"/>
  <c r="E131" i="26"/>
  <c r="E130" i="26"/>
  <c r="E129" i="26"/>
  <c r="E128" i="26"/>
  <c r="E127" i="26"/>
  <c r="E126" i="26"/>
  <c r="E125" i="26"/>
  <c r="E124" i="26"/>
  <c r="E123" i="26"/>
  <c r="E122" i="26"/>
  <c r="E121" i="26"/>
  <c r="E120" i="26"/>
  <c r="E119" i="26"/>
  <c r="E118" i="26"/>
  <c r="E117" i="26"/>
  <c r="E116" i="26"/>
  <c r="E115" i="26"/>
  <c r="E114" i="26"/>
  <c r="E113" i="26"/>
  <c r="E112" i="26"/>
  <c r="E111" i="26"/>
  <c r="E110" i="26"/>
  <c r="E109" i="26"/>
  <c r="E108" i="26"/>
  <c r="E107" i="26"/>
  <c r="E106" i="26"/>
  <c r="E105" i="26"/>
  <c r="E104" i="26"/>
  <c r="E103" i="26"/>
  <c r="E102" i="26"/>
  <c r="E101" i="26"/>
  <c r="E100" i="26"/>
  <c r="E99" i="26"/>
  <c r="E98" i="26"/>
  <c r="E97" i="26"/>
  <c r="E96" i="26"/>
  <c r="E95" i="26"/>
  <c r="E94" i="26"/>
  <c r="E93" i="26"/>
  <c r="E92" i="26"/>
  <c r="E91" i="26"/>
  <c r="E90" i="26"/>
  <c r="E89" i="26"/>
  <c r="E88" i="26"/>
  <c r="E87" i="26"/>
  <c r="O6" i="14" l="1"/>
  <c r="O7" i="14"/>
  <c r="O8" i="14"/>
  <c r="O9" i="14"/>
  <c r="O10" i="14"/>
  <c r="O11" i="14"/>
  <c r="O12" i="14"/>
  <c r="O13" i="14"/>
  <c r="O14" i="14"/>
  <c r="O15" i="14"/>
  <c r="O16" i="14"/>
  <c r="O17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7" i="14"/>
  <c r="O48" i="14"/>
  <c r="O49" i="14"/>
  <c r="O50" i="14"/>
  <c r="O51" i="14"/>
  <c r="O52" i="14"/>
  <c r="M54" i="14"/>
  <c r="M59" i="14"/>
  <c r="N54" i="14"/>
  <c r="O54" i="14"/>
  <c r="O56" i="14"/>
  <c r="O57" i="14"/>
  <c r="K52" i="16"/>
  <c r="K56" i="16"/>
  <c r="M56" i="16" s="1"/>
  <c r="L52" i="16"/>
  <c r="L56" i="16"/>
  <c r="M55" i="16"/>
  <c r="M54" i="16"/>
  <c r="M50" i="16"/>
  <c r="M49" i="16"/>
  <c r="M48" i="16"/>
  <c r="M47" i="16"/>
  <c r="M46" i="16"/>
  <c r="M45" i="16"/>
  <c r="M43" i="16"/>
  <c r="M42" i="16"/>
  <c r="M41" i="16"/>
  <c r="M40" i="16"/>
  <c r="M39" i="16"/>
  <c r="M38" i="16"/>
  <c r="M37" i="16"/>
  <c r="M36" i="16"/>
  <c r="M35" i="16"/>
  <c r="M34" i="16"/>
  <c r="M33" i="16"/>
  <c r="M32" i="16"/>
  <c r="M31" i="16"/>
  <c r="M30" i="16"/>
  <c r="M29" i="16"/>
  <c r="M28" i="16"/>
  <c r="M27" i="16"/>
  <c r="M26" i="16"/>
  <c r="M25" i="16"/>
  <c r="M24" i="16"/>
  <c r="M23" i="16"/>
  <c r="M22" i="16"/>
  <c r="M21" i="16"/>
  <c r="M20" i="16"/>
  <c r="M19" i="16"/>
  <c r="M18" i="16"/>
  <c r="M16" i="16"/>
  <c r="M15" i="16"/>
  <c r="M14" i="16"/>
  <c r="M13" i="16"/>
  <c r="M12" i="16"/>
  <c r="M11" i="16"/>
  <c r="M10" i="16"/>
  <c r="M9" i="16"/>
  <c r="M8" i="16"/>
  <c r="M7" i="16"/>
  <c r="M6" i="16"/>
  <c r="N59" i="14"/>
  <c r="O59" i="14"/>
  <c r="M52" i="16"/>
</calcChain>
</file>

<file path=xl/sharedStrings.xml><?xml version="1.0" encoding="utf-8"?>
<sst xmlns="http://schemas.openxmlformats.org/spreadsheetml/2006/main" count="3630" uniqueCount="624">
  <si>
    <t>CHAMPIONNAT DE FRANCE DES SPORTS DE COMBAT (Boxe Française - Lutte)</t>
  </si>
  <si>
    <t>COUPE DE FRANCE UNIVERSITAIRE (Boxe Anglaise)</t>
  </si>
  <si>
    <t>LISTE DES SELECTIONNES(ES) - PAR ACADEMIE</t>
  </si>
  <si>
    <t>chambre</t>
  </si>
  <si>
    <t>règle pris
en charge</t>
  </si>
  <si>
    <t>règlement</t>
  </si>
  <si>
    <t>deplac</t>
  </si>
  <si>
    <t>NOM</t>
  </si>
  <si>
    <t>PRENOM</t>
  </si>
  <si>
    <t>ETABLISSEMENT</t>
  </si>
  <si>
    <t>SPEC</t>
  </si>
  <si>
    <t>EQ/IND</t>
  </si>
  <si>
    <t>d'hôtel</t>
  </si>
  <si>
    <t>1° DEJ</t>
  </si>
  <si>
    <t>1° NUIT</t>
  </si>
  <si>
    <t>2° NUIT</t>
  </si>
  <si>
    <t>TOTAL</t>
  </si>
  <si>
    <t>en bus</t>
  </si>
  <si>
    <t>1</t>
  </si>
  <si>
    <t>HAMON</t>
  </si>
  <si>
    <t>ELODIE</t>
  </si>
  <si>
    <t>F</t>
  </si>
  <si>
    <t>Uté LYON III</t>
  </si>
  <si>
    <t>BF</t>
  </si>
  <si>
    <t>I</t>
  </si>
  <si>
    <t>2</t>
  </si>
  <si>
    <t>DUQUESNE</t>
  </si>
  <si>
    <t>MAUD</t>
  </si>
  <si>
    <t>UTE LYON I-SCIENCES</t>
  </si>
  <si>
    <t>3</t>
  </si>
  <si>
    <t>1 PLACE</t>
  </si>
  <si>
    <t>BILLOIS</t>
  </si>
  <si>
    <t>SCIENCES</t>
  </si>
  <si>
    <t>4</t>
  </si>
  <si>
    <t>GIGNOUX</t>
  </si>
  <si>
    <t>ESSA</t>
  </si>
  <si>
    <t>5</t>
  </si>
  <si>
    <t>BENGUIGUI</t>
  </si>
  <si>
    <t>CELINE</t>
  </si>
  <si>
    <t>UFR STAPS LYON</t>
  </si>
  <si>
    <t>LU</t>
  </si>
  <si>
    <t>6</t>
  </si>
  <si>
    <t>CHAMBOST</t>
  </si>
  <si>
    <t>CAROLINE</t>
  </si>
  <si>
    <t>7</t>
  </si>
  <si>
    <t>PECHEUR</t>
  </si>
  <si>
    <t>BLANDINE</t>
  </si>
  <si>
    <t>8</t>
  </si>
  <si>
    <t>CROPPI</t>
  </si>
  <si>
    <t>NADINE</t>
  </si>
  <si>
    <t>I + E</t>
  </si>
  <si>
    <t>9</t>
  </si>
  <si>
    <t>COSTE</t>
  </si>
  <si>
    <t>VALERIE</t>
  </si>
  <si>
    <t>10</t>
  </si>
  <si>
    <t>LECOZ</t>
  </si>
  <si>
    <t>FANNY</t>
  </si>
  <si>
    <t>11</t>
  </si>
  <si>
    <t>DIASPARRA</t>
  </si>
  <si>
    <t>JENIFER</t>
  </si>
  <si>
    <t>12</t>
  </si>
  <si>
    <t>BERTHINIER</t>
  </si>
  <si>
    <t>LAURENT</t>
  </si>
  <si>
    <t>M</t>
  </si>
  <si>
    <t>0</t>
  </si>
  <si>
    <t>13</t>
  </si>
  <si>
    <t>ESSERE</t>
  </si>
  <si>
    <t>BORIS</t>
  </si>
  <si>
    <t>14</t>
  </si>
  <si>
    <t>BARDON</t>
  </si>
  <si>
    <t>UJM</t>
  </si>
  <si>
    <t>15</t>
  </si>
  <si>
    <t>GOUFFIER</t>
  </si>
  <si>
    <t>UTE LYON III</t>
  </si>
  <si>
    <t>16</t>
  </si>
  <si>
    <t>KARDOUM</t>
  </si>
  <si>
    <t>INSA LYON</t>
  </si>
  <si>
    <t>17</t>
  </si>
  <si>
    <t>BOREL</t>
  </si>
  <si>
    <t>UTE LYON 2</t>
  </si>
  <si>
    <t>18</t>
  </si>
  <si>
    <t>FORT</t>
  </si>
  <si>
    <t>JONATHAN</t>
  </si>
  <si>
    <t>CPE LYON</t>
  </si>
  <si>
    <t>19</t>
  </si>
  <si>
    <t>DUPONT</t>
  </si>
  <si>
    <t>THOMAS</t>
  </si>
  <si>
    <t>20</t>
  </si>
  <si>
    <t>GEX</t>
  </si>
  <si>
    <t>E</t>
  </si>
  <si>
    <t>21</t>
  </si>
  <si>
    <t>LAFUENTE</t>
  </si>
  <si>
    <t>22</t>
  </si>
  <si>
    <t xml:space="preserve">AIT </t>
  </si>
  <si>
    <t>MOHAMED</t>
  </si>
  <si>
    <t>23</t>
  </si>
  <si>
    <t>PELLERIN</t>
  </si>
  <si>
    <t>ANTONY</t>
  </si>
  <si>
    <t>24</t>
  </si>
  <si>
    <t>JOMMAND</t>
  </si>
  <si>
    <t>GUILLAUME</t>
  </si>
  <si>
    <t>25</t>
  </si>
  <si>
    <t>BLANC</t>
  </si>
  <si>
    <t>JULIEN</t>
  </si>
  <si>
    <t>26</t>
  </si>
  <si>
    <t>ALLOMBERT</t>
  </si>
  <si>
    <t>SEBASTIEN</t>
  </si>
  <si>
    <t>27</t>
  </si>
  <si>
    <t>GUILLET</t>
  </si>
  <si>
    <t>VINCENT</t>
  </si>
  <si>
    <t>28</t>
  </si>
  <si>
    <t>JAEGER</t>
  </si>
  <si>
    <t>29</t>
  </si>
  <si>
    <t>MINARRO</t>
  </si>
  <si>
    <t>CHRISTOPHE</t>
  </si>
  <si>
    <t>30</t>
  </si>
  <si>
    <t>PEYTAVIN</t>
  </si>
  <si>
    <t>PHILIPPE</t>
  </si>
  <si>
    <t>31</t>
  </si>
  <si>
    <t>MOREL</t>
  </si>
  <si>
    <t>MAXENCE</t>
  </si>
  <si>
    <t>32</t>
  </si>
  <si>
    <t>WEICH</t>
  </si>
  <si>
    <t>REMI</t>
  </si>
  <si>
    <t>33</t>
  </si>
  <si>
    <t>CORNELOUP</t>
  </si>
  <si>
    <t>34</t>
  </si>
  <si>
    <t>PETIT</t>
  </si>
  <si>
    <t>JEREMY</t>
  </si>
  <si>
    <t>lyon 2</t>
  </si>
  <si>
    <t>35</t>
  </si>
  <si>
    <t>LEBLANC</t>
  </si>
  <si>
    <t>YAN</t>
  </si>
  <si>
    <t>36</t>
  </si>
  <si>
    <t>GARCEL</t>
  </si>
  <si>
    <t>CATHO LYON</t>
  </si>
  <si>
    <t>catho</t>
  </si>
  <si>
    <t>37</t>
  </si>
  <si>
    <t>HERREIRA</t>
  </si>
  <si>
    <t>LIONEL</t>
  </si>
  <si>
    <t>ACC</t>
  </si>
  <si>
    <t>38</t>
  </si>
  <si>
    <t>TARKIN</t>
  </si>
  <si>
    <t>arbitre</t>
  </si>
  <si>
    <t>FFSU</t>
  </si>
  <si>
    <t>39</t>
  </si>
  <si>
    <t>PELISSON</t>
  </si>
  <si>
    <t>40</t>
  </si>
  <si>
    <t>HACHEMINE</t>
  </si>
  <si>
    <t>41</t>
  </si>
  <si>
    <t>DOSPRAZERES</t>
  </si>
  <si>
    <t>42</t>
  </si>
  <si>
    <t>BOYER</t>
  </si>
  <si>
    <t>43</t>
  </si>
  <si>
    <t>MARQUES</t>
  </si>
  <si>
    <t>44</t>
  </si>
  <si>
    <t>MENNEROUD</t>
  </si>
  <si>
    <t>FRANCK</t>
  </si>
  <si>
    <t>lyon 1</t>
  </si>
  <si>
    <t>45</t>
  </si>
  <si>
    <t xml:space="preserve">RAY  </t>
  </si>
  <si>
    <t>DANIEL</t>
  </si>
  <si>
    <t>Ufr</t>
  </si>
  <si>
    <t>46</t>
  </si>
  <si>
    <t>POCARD</t>
  </si>
  <si>
    <t>JACQUES</t>
  </si>
  <si>
    <t>Catho</t>
  </si>
  <si>
    <t>47</t>
  </si>
  <si>
    <t>chauffeur de bus CHAMBRE GRAND LIT</t>
  </si>
  <si>
    <t>NON PAS REPONDU</t>
  </si>
  <si>
    <t>BARDET</t>
  </si>
  <si>
    <t>ANNE CECILE</t>
  </si>
  <si>
    <t>RAYNAUD</t>
  </si>
  <si>
    <t>KANDIN</t>
  </si>
  <si>
    <t xml:space="preserve">RAF RAF </t>
  </si>
  <si>
    <t>SAMIR</t>
  </si>
  <si>
    <t>bus</t>
  </si>
  <si>
    <t>SP</t>
  </si>
  <si>
    <t>A</t>
  </si>
  <si>
    <t>R</t>
  </si>
  <si>
    <t>X</t>
  </si>
  <si>
    <t>V</t>
  </si>
  <si>
    <t>?</t>
  </si>
  <si>
    <t>RAF RAF</t>
  </si>
  <si>
    <t>lyon 3</t>
  </si>
  <si>
    <t>HACHEMI</t>
  </si>
  <si>
    <t>48</t>
  </si>
  <si>
    <t>T</t>
  </si>
  <si>
    <t>49</t>
  </si>
  <si>
    <t>deplacement a se faire rembourser par la FEL</t>
  </si>
  <si>
    <t>50</t>
  </si>
  <si>
    <t>LACLAU</t>
  </si>
  <si>
    <t>FEL</t>
  </si>
  <si>
    <t>UDL - UTE LYON 1 POLYTECH</t>
  </si>
  <si>
    <t>ECOLE CENTRALE DE LYON</t>
  </si>
  <si>
    <t>UDL - UTE LYON 1 APS</t>
  </si>
  <si>
    <t>ANTOINE</t>
  </si>
  <si>
    <t>DEMUNCK</t>
  </si>
  <si>
    <t>MANON</t>
  </si>
  <si>
    <t>UDL - UTE LYON 1 SANTE</t>
  </si>
  <si>
    <t>LUCAS</t>
  </si>
  <si>
    <t>UDL - UTE LYON 1 SCIENCES</t>
  </si>
  <si>
    <t>BALLOT</t>
  </si>
  <si>
    <t>CAPUCINE</t>
  </si>
  <si>
    <t>UDL - UTE LYON 2</t>
  </si>
  <si>
    <t>DAVID DE SAUZEA</t>
  </si>
  <si>
    <t>TIPHAINE</t>
  </si>
  <si>
    <t>JULIE</t>
  </si>
  <si>
    <t>EM LYON</t>
  </si>
  <si>
    <t>BLAZY</t>
  </si>
  <si>
    <t>MARIE</t>
  </si>
  <si>
    <t>INSA DE LYON</t>
  </si>
  <si>
    <t>CLARISSE</t>
  </si>
  <si>
    <t>CHEVALIER</t>
  </si>
  <si>
    <t>EVA</t>
  </si>
  <si>
    <t>ALEXANDRE</t>
  </si>
  <si>
    <t>HUMBERT</t>
  </si>
  <si>
    <t>PENE</t>
  </si>
  <si>
    <t>ELENA</t>
  </si>
  <si>
    <t>MATTEO</t>
  </si>
  <si>
    <t>CLEMENSON</t>
  </si>
  <si>
    <t>BAPTISTE</t>
  </si>
  <si>
    <t>PAUL</t>
  </si>
  <si>
    <t>LOUIS</t>
  </si>
  <si>
    <t>GHIRONI</t>
  </si>
  <si>
    <t>TEO</t>
  </si>
  <si>
    <t>CHARVIN</t>
  </si>
  <si>
    <t>MASSARIA</t>
  </si>
  <si>
    <t>AYMERIC</t>
  </si>
  <si>
    <t>DUCHENE</t>
  </si>
  <si>
    <t>CROSNIER</t>
  </si>
  <si>
    <t>SYLVAIN</t>
  </si>
  <si>
    <t>MILLE</t>
  </si>
  <si>
    <t>WILWERTZ</t>
  </si>
  <si>
    <t>LYON</t>
  </si>
  <si>
    <t>GRENOBLE</t>
  </si>
  <si>
    <t>CLERMONT</t>
  </si>
  <si>
    <t>AUTRES</t>
  </si>
  <si>
    <t>DATES</t>
  </si>
  <si>
    <t>PARTICIPANTS</t>
  </si>
  <si>
    <t>EQUIPES</t>
  </si>
  <si>
    <t>PARTICIPATIONS</t>
  </si>
  <si>
    <t>G</t>
  </si>
  <si>
    <t>Ute</t>
  </si>
  <si>
    <t>Ecole</t>
  </si>
  <si>
    <t>ACAD</t>
  </si>
  <si>
    <t>PADEL</t>
  </si>
  <si>
    <t>ACAC</t>
  </si>
  <si>
    <t>AURA/IL</t>
  </si>
  <si>
    <t>CFU</t>
  </si>
  <si>
    <t>IND</t>
  </si>
  <si>
    <t>EQ</t>
  </si>
  <si>
    <t>B2</t>
  </si>
  <si>
    <t>N3</t>
  </si>
  <si>
    <t>N4</t>
  </si>
  <si>
    <t>4S</t>
  </si>
  <si>
    <t>DESHAIRES</t>
  </si>
  <si>
    <t>MARGOT</t>
  </si>
  <si>
    <t>Championnat de France</t>
  </si>
  <si>
    <t>Tennis</t>
  </si>
  <si>
    <t>Masculin</t>
  </si>
  <si>
    <t>N1</t>
  </si>
  <si>
    <t>N2</t>
  </si>
  <si>
    <t>Féminin</t>
  </si>
  <si>
    <t xml:space="preserve">Tennis </t>
  </si>
  <si>
    <t>Coupe de France</t>
  </si>
  <si>
    <t>Mixte</t>
  </si>
  <si>
    <t>Padel</t>
  </si>
  <si>
    <t>Championnat  Inter-Ligues Sud Est</t>
  </si>
  <si>
    <t>PROPOSITION</t>
  </si>
  <si>
    <t>Championnat  Auvergne/Rhône-Alpes</t>
  </si>
  <si>
    <t>Tennis Individuel</t>
  </si>
  <si>
    <t>Championnat  d'Académie</t>
  </si>
  <si>
    <t>Par équipe A1</t>
  </si>
  <si>
    <t>Par équipe A2</t>
  </si>
  <si>
    <t>Par équipe A3</t>
  </si>
  <si>
    <t>Par équipe A4</t>
  </si>
  <si>
    <t>Par équipe A5</t>
  </si>
  <si>
    <t>NC</t>
  </si>
  <si>
    <t>4S - S2</t>
  </si>
  <si>
    <t>Coupe Académique</t>
  </si>
  <si>
    <t>Tennis - Padel</t>
  </si>
  <si>
    <t>Par équipe</t>
  </si>
  <si>
    <t>EQUIPE
CFU</t>
  </si>
  <si>
    <t>EQUIPE
CFE</t>
  </si>
  <si>
    <t>NANTES</t>
  </si>
  <si>
    <t>1°
PHASE</t>
  </si>
  <si>
    <t>1° PHASE N3 P1</t>
  </si>
  <si>
    <t>1° PHASE N3 P2</t>
  </si>
  <si>
    <t>1° PHASE N3 P3</t>
  </si>
  <si>
    <t>1° PHASE 3°S</t>
  </si>
  <si>
    <t>Autres résultats</t>
  </si>
  <si>
    <t xml:space="preserve">TENNIS 2024  / 2025 </t>
  </si>
  <si>
    <t xml:space="preserve">TENNIS 2024 / 2025 </t>
  </si>
  <si>
    <t>TENNIS 2024 / 2025</t>
  </si>
  <si>
    <t>TENNIS  2024 / 2025</t>
  </si>
  <si>
    <t>LEMAIRE</t>
  </si>
  <si>
    <t>UDL - UTE LYON 2 IEP</t>
  </si>
  <si>
    <t>MA2O015246</t>
  </si>
  <si>
    <t>ME1E012332</t>
  </si>
  <si>
    <t>MQ1E008037</t>
  </si>
  <si>
    <t>BOULON</t>
  </si>
  <si>
    <t>MA1U007806</t>
  </si>
  <si>
    <t>MA2U015239</t>
  </si>
  <si>
    <t>MA2U016408</t>
  </si>
  <si>
    <t>VAGNINI</t>
  </si>
  <si>
    <t>BRIAN</t>
  </si>
  <si>
    <t>MA11017589</t>
  </si>
  <si>
    <t>RUSSIER</t>
  </si>
  <si>
    <t>MA1P013577</t>
  </si>
  <si>
    <t>MG1E010740</t>
  </si>
  <si>
    <t>MA11013541</t>
  </si>
  <si>
    <t>MEYER</t>
  </si>
  <si>
    <t>ESME SUDRIA LYON</t>
  </si>
  <si>
    <t>MM1E032076</t>
  </si>
  <si>
    <t>MG1E011500</t>
  </si>
  <si>
    <t>MA1M013565</t>
  </si>
  <si>
    <t>FROMONT</t>
  </si>
  <si>
    <t>GABIN</t>
  </si>
  <si>
    <t>ME1E012336</t>
  </si>
  <si>
    <t>MJ1E039277</t>
  </si>
  <si>
    <t>MQ1E018319</t>
  </si>
  <si>
    <t>MA11005557</t>
  </si>
  <si>
    <t>MA1M007803</t>
  </si>
  <si>
    <t>MQ1E008044</t>
  </si>
  <si>
    <t>MA2O015236</t>
  </si>
  <si>
    <t>DEROUEN</t>
  </si>
  <si>
    <t>LAURE</t>
  </si>
  <si>
    <t>MJ1E039264</t>
  </si>
  <si>
    <t>MQ1E018336</t>
  </si>
  <si>
    <t>MA1M008741</t>
  </si>
  <si>
    <t>MARAVAL</t>
  </si>
  <si>
    <t>MQ1E039617</t>
  </si>
  <si>
    <t>MQ1E008030</t>
  </si>
  <si>
    <t>MALASSINGNE</t>
  </si>
  <si>
    <t>CHLOE</t>
  </si>
  <si>
    <t>MQ1E090731</t>
  </si>
  <si>
    <t>PLA</t>
  </si>
  <si>
    <t>ELISE</t>
  </si>
  <si>
    <t>MG1E014867</t>
  </si>
  <si>
    <t>LOVITON</t>
  </si>
  <si>
    <t>COLOMBE</t>
  </si>
  <si>
    <t>MG1E014889</t>
  </si>
  <si>
    <t>PRANDI</t>
  </si>
  <si>
    <t>ZOé</t>
  </si>
  <si>
    <t>MG1E008670</t>
  </si>
  <si>
    <t>ANDRIEUX</t>
  </si>
  <si>
    <t>JOSHUA</t>
  </si>
  <si>
    <t>MA11010280</t>
  </si>
  <si>
    <t>COUMEL</t>
  </si>
  <si>
    <t>JEAN-BAPTISTE</t>
  </si>
  <si>
    <t>MA11022645</t>
  </si>
  <si>
    <t>MOSCA</t>
  </si>
  <si>
    <t>LEO</t>
  </si>
  <si>
    <t>MA11017599</t>
  </si>
  <si>
    <t>EICHWALD</t>
  </si>
  <si>
    <t>ARNAUD</t>
  </si>
  <si>
    <t>LETOURNEUR</t>
  </si>
  <si>
    <t>RAPHAEL</t>
  </si>
  <si>
    <t>NATHAN-HUDSON</t>
  </si>
  <si>
    <t>NOE</t>
  </si>
  <si>
    <t>TAULEMESSE</t>
  </si>
  <si>
    <t>NATHAN</t>
  </si>
  <si>
    <t>MQ1E018286</t>
  </si>
  <si>
    <t>MQ1E036534</t>
  </si>
  <si>
    <t>MQ1E018305</t>
  </si>
  <si>
    <t>MQ1E022726</t>
  </si>
  <si>
    <t>CETIN</t>
  </si>
  <si>
    <t>YARKIN</t>
  </si>
  <si>
    <t>MA1U028148</t>
  </si>
  <si>
    <t>COURTOIS</t>
  </si>
  <si>
    <t>MALO</t>
  </si>
  <si>
    <t>MA11011609</t>
  </si>
  <si>
    <t>DUCRAY</t>
  </si>
  <si>
    <t>MA1P017598</t>
  </si>
  <si>
    <t>MA11005656</t>
  </si>
  <si>
    <t>BONIOU</t>
  </si>
  <si>
    <t>AEL</t>
  </si>
  <si>
    <t>MG1E016018</t>
  </si>
  <si>
    <t>MARTIN</t>
  </si>
  <si>
    <t>BRICE</t>
  </si>
  <si>
    <t>MG1E011502</t>
  </si>
  <si>
    <t>PAIRAULT</t>
  </si>
  <si>
    <t>MATTI</t>
  </si>
  <si>
    <t>MG1E039465</t>
  </si>
  <si>
    <t>EQUIPE</t>
  </si>
  <si>
    <t>A2</t>
  </si>
  <si>
    <t>A3</t>
  </si>
  <si>
    <t>A4</t>
  </si>
  <si>
    <t>A5</t>
  </si>
  <si>
    <t>6 JOURNEES</t>
  </si>
  <si>
    <t>MELLA</t>
  </si>
  <si>
    <t>NICOLAS</t>
  </si>
  <si>
    <t>MA11092620</t>
  </si>
  <si>
    <t>GUEYDON</t>
  </si>
  <si>
    <t>ELIOTT</t>
  </si>
  <si>
    <t>MA11017582</t>
  </si>
  <si>
    <t>RAY</t>
  </si>
  <si>
    <t>LUKA</t>
  </si>
  <si>
    <t>MA11013548</t>
  </si>
  <si>
    <t>ERBETTA</t>
  </si>
  <si>
    <t>MA1U078628</t>
  </si>
  <si>
    <t>MOYNE</t>
  </si>
  <si>
    <t>JONAS</t>
  </si>
  <si>
    <t>MQ1E034838</t>
  </si>
  <si>
    <t>LHERIAU</t>
  </si>
  <si>
    <t>TIMOTHEE</t>
  </si>
  <si>
    <t>MQ1E018251</t>
  </si>
  <si>
    <t>DALLEAU</t>
  </si>
  <si>
    <t>MQ1E022701</t>
  </si>
  <si>
    <t>LAFAVERGE</t>
  </si>
  <si>
    <t>DIEGO</t>
  </si>
  <si>
    <t>MQ1E018177</t>
  </si>
  <si>
    <t>BOURBON</t>
  </si>
  <si>
    <t>MQ1E022725</t>
  </si>
  <si>
    <t>LEGUILLON</t>
  </si>
  <si>
    <t>MQ1E040774</t>
  </si>
  <si>
    <t>MEURICE</t>
  </si>
  <si>
    <t>CHARLES</t>
  </si>
  <si>
    <t>ENTPE - ENTPE LYON</t>
  </si>
  <si>
    <t>ML1E027880</t>
  </si>
  <si>
    <t>ANTONIN</t>
  </si>
  <si>
    <t>ML1E027801</t>
  </si>
  <si>
    <t>PERCHET</t>
  </si>
  <si>
    <t>ETIENNE</t>
  </si>
  <si>
    <t>ML1E027902</t>
  </si>
  <si>
    <t>BOIZARD</t>
  </si>
  <si>
    <t>ML1E039087</t>
  </si>
  <si>
    <t>57921295S</t>
  </si>
  <si>
    <t>1139786X</t>
  </si>
  <si>
    <t>HERES</t>
  </si>
  <si>
    <t>MATHIEU</t>
  </si>
  <si>
    <t>UDL - UTE LYON 1 IUT</t>
  </si>
  <si>
    <t>MA1I011606</t>
  </si>
  <si>
    <t>GAILLARD</t>
  </si>
  <si>
    <t>VALENTIN</t>
  </si>
  <si>
    <t>MA11018024</t>
  </si>
  <si>
    <t>MAXIME</t>
  </si>
  <si>
    <t>NOUDOGBESSI</t>
  </si>
  <si>
    <t>TOIB</t>
  </si>
  <si>
    <t>MA1U025118</t>
  </si>
  <si>
    <t>BODIN</t>
  </si>
  <si>
    <t>MQ1E068572</t>
  </si>
  <si>
    <t>OUERTANI</t>
  </si>
  <si>
    <t>RAYANE</t>
  </si>
  <si>
    <t>MQ1E018353</t>
  </si>
  <si>
    <t>TAVERNIER</t>
  </si>
  <si>
    <t>JULES</t>
  </si>
  <si>
    <t>MA2U029090</t>
  </si>
  <si>
    <t>RABASSE</t>
  </si>
  <si>
    <t>MA2U015251</t>
  </si>
  <si>
    <t>POURCHER</t>
  </si>
  <si>
    <t>LUCIEN</t>
  </si>
  <si>
    <t>MA2U015250</t>
  </si>
  <si>
    <t>LENFANT</t>
  </si>
  <si>
    <t>MA11011636</t>
  </si>
  <si>
    <t>ARNOLLET</t>
  </si>
  <si>
    <t>ALEXIS</t>
  </si>
  <si>
    <t>MA11011613</t>
  </si>
  <si>
    <t>DESMOULINS</t>
  </si>
  <si>
    <t>ARTHUR</t>
  </si>
  <si>
    <t>MA11011612</t>
  </si>
  <si>
    <t>CLEUZIAT</t>
  </si>
  <si>
    <t>TANGUY</t>
  </si>
  <si>
    <t>MA11011611</t>
  </si>
  <si>
    <t>LIC FFT</t>
  </si>
  <si>
    <t>CLAS</t>
  </si>
  <si>
    <t>MA3U094841</t>
  </si>
  <si>
    <t>UDL - UTE LYON 3</t>
  </si>
  <si>
    <t>RAMACI</t>
  </si>
  <si>
    <t>MA3U066516</t>
  </si>
  <si>
    <t>BEAUMONT</t>
  </si>
  <si>
    <t>MA3U052423</t>
  </si>
  <si>
    <t>GUERIN</t>
  </si>
  <si>
    <t>MA3U025174</t>
  </si>
  <si>
    <t>HABAUZIT</t>
  </si>
  <si>
    <t>MA3U025184</t>
  </si>
  <si>
    <t>YOHAN</t>
  </si>
  <si>
    <t>SPANNAGEL</t>
  </si>
  <si>
    <t>MA11014517</t>
  </si>
  <si>
    <t>THIBAUD</t>
  </si>
  <si>
    <t>DI NATALE</t>
  </si>
  <si>
    <t>MA1P078645</t>
  </si>
  <si>
    <t>FABIEN</t>
  </si>
  <si>
    <t>CHALON</t>
  </si>
  <si>
    <t>MA1I017591</t>
  </si>
  <si>
    <t>CAMPOS LEPE</t>
  </si>
  <si>
    <t>GAUTHIER</t>
  </si>
  <si>
    <t>MJ1E023854</t>
  </si>
  <si>
    <t>DOUY</t>
  </si>
  <si>
    <t>CONSTANTIN</t>
  </si>
  <si>
    <t>MJ1E023870</t>
  </si>
  <si>
    <t>ROUX</t>
  </si>
  <si>
    <t>ENNIO</t>
  </si>
  <si>
    <t>MJ1E023886</t>
  </si>
  <si>
    <t>BARUT</t>
  </si>
  <si>
    <t>MJ1E023873</t>
  </si>
  <si>
    <t>KLING</t>
  </si>
  <si>
    <t>ELOI</t>
  </si>
  <si>
    <t>MJ1E023123</t>
  </si>
  <si>
    <t>HOLL</t>
  </si>
  <si>
    <t>MJ1E023798</t>
  </si>
  <si>
    <t>MERCAY</t>
  </si>
  <si>
    <t>LEOPOLD</t>
  </si>
  <si>
    <t>MJ1E023810</t>
  </si>
  <si>
    <t>5835178X</t>
  </si>
  <si>
    <t>WILDY</t>
  </si>
  <si>
    <t>VICTOR</t>
  </si>
  <si>
    <t>MJ1E023819</t>
  </si>
  <si>
    <t>COHEN</t>
  </si>
  <si>
    <t>MATTHIEU</t>
  </si>
  <si>
    <t>MJ1E023848</t>
  </si>
  <si>
    <t>GOMEZ</t>
  </si>
  <si>
    <t>MJ1E023860</t>
  </si>
  <si>
    <t>CATTÉ</t>
  </si>
  <si>
    <t>MJ1E023111</t>
  </si>
  <si>
    <t>MA2U015242</t>
  </si>
  <si>
    <t>QUENTIN</t>
  </si>
  <si>
    <t>GOZILLON</t>
  </si>
  <si>
    <t>MA2U015243</t>
  </si>
  <si>
    <t>FELIX</t>
  </si>
  <si>
    <t>JACOB</t>
  </si>
  <si>
    <t>MOUSSINE-POUCHKINE</t>
  </si>
  <si>
    <t>MJ1E023139</t>
  </si>
  <si>
    <t>DRU</t>
  </si>
  <si>
    <t>PIERRE</t>
  </si>
  <si>
    <t>MJ1E023125</t>
  </si>
  <si>
    <t>MAZA</t>
  </si>
  <si>
    <t>MAXIMILIEN</t>
  </si>
  <si>
    <t>MJ1E023128</t>
  </si>
  <si>
    <t>GONIN</t>
  </si>
  <si>
    <t>MJ1E023126</t>
  </si>
  <si>
    <t>MA3U047147</t>
  </si>
  <si>
    <t>PIERRON</t>
  </si>
  <si>
    <t>MA3U047663</t>
  </si>
  <si>
    <t>CARREL</t>
  </si>
  <si>
    <t>MA3U036880</t>
  </si>
  <si>
    <t>MAEL</t>
  </si>
  <si>
    <t>BRUYERE</t>
  </si>
  <si>
    <t>MA3U047712</t>
  </si>
  <si>
    <t>NIELS</t>
  </si>
  <si>
    <t>CARLINO</t>
  </si>
  <si>
    <t>MK1E010682</t>
  </si>
  <si>
    <t>ECOLE NORMALE SUP DE LYON</t>
  </si>
  <si>
    <t>EMIL</t>
  </si>
  <si>
    <t>MK1E012217</t>
  </si>
  <si>
    <t>MK1E012209</t>
  </si>
  <si>
    <t>SCHMITTBUHL</t>
  </si>
  <si>
    <t>MK1E012220</t>
  </si>
  <si>
    <t>LONGATTE</t>
  </si>
  <si>
    <t>MK1E012227</t>
  </si>
  <si>
    <t>LE GALL</t>
  </si>
  <si>
    <t>MJ1E023108</t>
  </si>
  <si>
    <t>GACHET</t>
  </si>
  <si>
    <t>MJ1E023116</t>
  </si>
  <si>
    <t>ARSAC</t>
  </si>
  <si>
    <t>MJ1E023114</t>
  </si>
  <si>
    <t>MATHIS</t>
  </si>
  <si>
    <t>NAUD</t>
  </si>
  <si>
    <t>MJ1E023118</t>
  </si>
  <si>
    <t>TOM</t>
  </si>
  <si>
    <t>ELKAIAM</t>
  </si>
  <si>
    <t>MA2U015241</t>
  </si>
  <si>
    <t>EMMA</t>
  </si>
  <si>
    <t>ESTEVE</t>
  </si>
  <si>
    <t>MA2U015248</t>
  </si>
  <si>
    <t>AUBANE</t>
  </si>
  <si>
    <t>MEUNIER</t>
  </si>
  <si>
    <t>MA2U015244</t>
  </si>
  <si>
    <t>INES</t>
  </si>
  <si>
    <t>JENDOUBI</t>
  </si>
  <si>
    <t>MQ1E018273</t>
  </si>
  <si>
    <t>FIONA</t>
  </si>
  <si>
    <t>COLLIN</t>
  </si>
  <si>
    <t>MA1I014541</t>
  </si>
  <si>
    <t>COLLEEN</t>
  </si>
  <si>
    <t>PRIEUR</t>
  </si>
  <si>
    <t>MA1I008742</t>
  </si>
  <si>
    <t>DRAGANA</t>
  </si>
  <si>
    <t>MARKOVIC</t>
  </si>
  <si>
    <t>MA1M008763</t>
  </si>
  <si>
    <t>NOVE-JOSSERAND</t>
  </si>
  <si>
    <t>5810011D</t>
  </si>
  <si>
    <t>MA1P008750</t>
  </si>
  <si>
    <t>CLARA</t>
  </si>
  <si>
    <t>ARZOUMANIAN</t>
  </si>
  <si>
    <t>MA11005540</t>
  </si>
  <si>
    <t>LISA</t>
  </si>
  <si>
    <t>DRAGHI</t>
  </si>
  <si>
    <t>MA3U094100</t>
  </si>
  <si>
    <t>MASSILYA MELINA</t>
  </si>
  <si>
    <t>ZOUAOUI</t>
  </si>
  <si>
    <t>MA11018027</t>
  </si>
  <si>
    <t>JUSTINE</t>
  </si>
  <si>
    <t>ROME</t>
  </si>
  <si>
    <t>MG1E008625</t>
  </si>
  <si>
    <t>TERESA</t>
  </si>
  <si>
    <t>MARTíNEZ SERRANO</t>
  </si>
  <si>
    <t>10 JOURNEES</t>
  </si>
  <si>
    <t>A1F</t>
  </si>
  <si>
    <t>15 JOURNEES</t>
  </si>
  <si>
    <t>A1</t>
  </si>
  <si>
    <t>En vert, les 5 qualifiés.</t>
  </si>
  <si>
    <t>Les 12 paires étaient présentes.</t>
  </si>
  <si>
    <t>Malgré un peu de pluie, on a pu aller au bout du tournoi avec un niveau de jeu intéressant.</t>
  </si>
  <si>
    <t>Bonne soirée</t>
  </si>
  <si>
    <t>Simon</t>
  </si>
  <si>
    <t>POULE 1</t>
  </si>
  <si>
    <t>POULE 2</t>
  </si>
  <si>
    <t>POULE 3</t>
  </si>
  <si>
    <t>POULE 4</t>
  </si>
  <si>
    <t>- THUREL / VALENTIN (LY3)</t>
  </si>
  <si>
    <t>- GERARD / BOUKLI HACENE (EML)</t>
  </si>
  <si>
    <t>- LOPEZ-PROVILLE / MATHE (ECL)</t>
  </si>
  <si>
    <t>- GUTIERREZ PERA / GONZALES BALBONTIN (ECL)</t>
  </si>
  <si>
    <t>- BELL / DE PALMAS (EML)</t>
  </si>
  <si>
    <t>- ROLLAND / DUMESTRE (ECL)</t>
  </si>
  <si>
    <t>- DALLEAU / BOURBON (INSA)</t>
  </si>
  <si>
    <t>- DOUY / DUPONT (EML)</t>
  </si>
  <si>
    <t>- FERRARO / GALLERON (EML)</t>
  </si>
  <si>
    <t>- CARREL / CARLINO (LY3)</t>
  </si>
  <si>
    <t>- DIAZ / GONZALEZ (EML)</t>
  </si>
  <si>
    <t>- TABET / BENSOUDA (EML)</t>
  </si>
  <si>
    <t>animation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</si>
</sst>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"/>
  </numFmts>
  <fonts count="79" x14ac:knownFonts="1">
    <font>
      <sz val="10"/>
      <name val="Arial"/>
    </font>
    <font>
      <sz val="10"/>
      <name val="Arial"/>
      <family val="2"/>
    </font>
    <font>
      <b/>
      <sz val="10"/>
      <color indexed="57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FF00FF"/>
      <name val="Calibri"/>
      <family val="2"/>
      <scheme val="minor"/>
    </font>
    <font>
      <sz val="10"/>
      <color rgb="FF000099"/>
      <name val="Calibri"/>
      <family val="2"/>
      <scheme val="minor"/>
    </font>
    <font>
      <sz val="7.5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CC00CC"/>
      <name val="Calibri"/>
      <family val="2"/>
      <scheme val="minor"/>
    </font>
    <font>
      <sz val="10"/>
      <color indexed="14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10"/>
      <color rgb="FFFF00FF"/>
      <name val="Calibri"/>
      <family val="2"/>
      <scheme val="minor"/>
    </font>
    <font>
      <sz val="10"/>
      <color rgb="FF006600"/>
      <name val="Calibri"/>
      <family val="2"/>
      <scheme val="minor"/>
    </font>
    <font>
      <b/>
      <sz val="10"/>
      <color rgb="FF0066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rgb="FFFF00FF"/>
      <name val="Calibri"/>
      <family val="2"/>
    </font>
    <font>
      <sz val="10"/>
      <color rgb="FF0000FF"/>
      <name val="Calibri"/>
      <family val="2"/>
    </font>
    <font>
      <sz val="10"/>
      <color rgb="FFFF0000"/>
      <name val="Calibri"/>
      <family val="2"/>
    </font>
    <font>
      <b/>
      <sz val="10"/>
      <color theme="0"/>
      <name val="Calibri"/>
      <family val="2"/>
    </font>
    <font>
      <sz val="10"/>
      <color rgb="FF000099"/>
      <name val="Calibri"/>
      <family val="2"/>
    </font>
    <font>
      <b/>
      <sz val="10"/>
      <color rgb="FF0000FF"/>
      <name val="Calibri"/>
      <family val="2"/>
    </font>
    <font>
      <b/>
      <sz val="11"/>
      <color rgb="FF0000FF"/>
      <name val="Calibri"/>
      <family val="2"/>
      <scheme val="minor"/>
    </font>
    <font>
      <sz val="10"/>
      <color rgb="FF006600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Calibri"/>
      <family val="2"/>
    </font>
    <font>
      <sz val="10"/>
      <color indexed="8"/>
      <name val="Arial"/>
      <family val="2"/>
    </font>
    <font>
      <sz val="11"/>
      <color rgb="FFFF00FF"/>
      <name val="Calibri"/>
      <family val="2"/>
      <scheme val="minor"/>
    </font>
    <font>
      <sz val="10"/>
      <color theme="0"/>
      <name val="Arial"/>
      <family val="2"/>
    </font>
    <font>
      <sz val="7.5"/>
      <color rgb="FF0000FF"/>
      <name val="Calibri"/>
      <family val="2"/>
      <scheme val="minor"/>
    </font>
    <font>
      <sz val="8"/>
      <color rgb="FF000000"/>
      <name val="Verdana"/>
      <family val="2"/>
    </font>
    <font>
      <b/>
      <sz val="10"/>
      <color rgb="FF006600"/>
      <name val="Calibri"/>
      <family val="2"/>
    </font>
    <font>
      <sz val="7.5"/>
      <name val="Arial"/>
      <family val="2"/>
    </font>
    <font>
      <sz val="10"/>
      <color rgb="FF0000FF"/>
      <name val="Arial"/>
      <family val="2"/>
    </font>
    <font>
      <sz val="10"/>
      <color rgb="FF006600"/>
      <name val="Arial"/>
      <family val="2"/>
    </font>
    <font>
      <sz val="10"/>
      <color rgb="FFFF00FF"/>
      <name val="Arial"/>
      <family val="2"/>
    </font>
    <font>
      <b/>
      <sz val="10"/>
      <color indexed="1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</font>
    <font>
      <sz val="10"/>
      <color indexed="63"/>
      <name val="Calibri"/>
      <family val="2"/>
      <scheme val="minor"/>
    </font>
    <font>
      <sz val="11"/>
      <color rgb="FF000000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1"/>
      </left>
      <right style="hair">
        <color indexed="64"/>
      </right>
      <top style="hair">
        <color theme="1"/>
      </top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1">
    <xf numFmtId="0" fontId="0" fillId="0" borderId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36" borderId="21" applyNumberFormat="0" applyAlignment="0" applyProtection="0"/>
    <xf numFmtId="0" fontId="13" fillId="0" borderId="22" applyNumberFormat="0" applyFill="0" applyAlignment="0" applyProtection="0"/>
    <xf numFmtId="0" fontId="9" fillId="37" borderId="23" applyNumberFormat="0" applyFont="0" applyAlignment="0" applyProtection="0"/>
    <xf numFmtId="0" fontId="14" fillId="38" borderId="21" applyNumberFormat="0" applyAlignment="0" applyProtection="0"/>
    <xf numFmtId="164" fontId="1" fillId="0" borderId="0" applyFont="0" applyFill="0" applyBorder="0" applyAlignment="0" applyProtection="0"/>
    <xf numFmtId="0" fontId="15" fillId="39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40" borderId="0" applyNumberFormat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41" borderId="0" applyNumberFormat="0" applyBorder="0" applyAlignment="0" applyProtection="0"/>
    <xf numFmtId="0" fontId="19" fillId="36" borderId="24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5" applyNumberFormat="0" applyFill="0" applyAlignment="0" applyProtection="0"/>
    <xf numFmtId="0" fontId="23" fillId="0" borderId="26" applyNumberFormat="0" applyFill="0" applyAlignment="0" applyProtection="0"/>
    <xf numFmtId="0" fontId="24" fillId="0" borderId="2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26" fillId="42" borderId="29" applyNumberFormat="0" applyAlignment="0" applyProtection="0"/>
    <xf numFmtId="0" fontId="59" fillId="0" borderId="0"/>
    <xf numFmtId="0" fontId="1" fillId="0" borderId="0" applyBorder="0"/>
  </cellStyleXfs>
  <cellXfs count="297">
    <xf numFmtId="0" fontId="0" fillId="0" borderId="0" xfId="0"/>
    <xf numFmtId="49" fontId="5" fillId="2" borderId="1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left" vertical="center"/>
    </xf>
    <xf numFmtId="164" fontId="3" fillId="0" borderId="1" xfId="3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164" fontId="3" fillId="4" borderId="1" xfId="30" applyFont="1" applyFill="1" applyBorder="1" applyAlignment="1">
      <alignment vertical="center"/>
    </xf>
    <xf numFmtId="164" fontId="3" fillId="5" borderId="1" xfId="30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164" fontId="3" fillId="6" borderId="1" xfId="30" applyFont="1" applyFill="1" applyBorder="1" applyAlignment="1">
      <alignment vertical="center"/>
    </xf>
    <xf numFmtId="164" fontId="3" fillId="7" borderId="1" xfId="30" applyFont="1" applyFill="1" applyBorder="1" applyAlignment="1">
      <alignment vertical="center"/>
    </xf>
    <xf numFmtId="49" fontId="3" fillId="7" borderId="1" xfId="0" applyNumberFormat="1" applyFont="1" applyFill="1" applyBorder="1" applyAlignment="1">
      <alignment horizontal="center" vertical="center"/>
    </xf>
    <xf numFmtId="164" fontId="3" fillId="0" borderId="3" xfId="30" applyFont="1" applyBorder="1" applyAlignment="1">
      <alignment vertical="center"/>
    </xf>
    <xf numFmtId="164" fontId="3" fillId="5" borderId="3" xfId="30" applyFont="1" applyFill="1" applyBorder="1" applyAlignment="1">
      <alignment vertical="center"/>
    </xf>
    <xf numFmtId="49" fontId="3" fillId="6" borderId="3" xfId="0" applyNumberFormat="1" applyFont="1" applyFill="1" applyBorder="1" applyAlignment="1">
      <alignment horizontal="center" vertical="center"/>
    </xf>
    <xf numFmtId="164" fontId="3" fillId="0" borderId="0" xfId="30" applyFont="1" applyBorder="1" applyAlignment="1">
      <alignment vertical="center"/>
    </xf>
    <xf numFmtId="49" fontId="3" fillId="0" borderId="10" xfId="0" applyNumberFormat="1" applyFont="1" applyBorder="1" applyAlignment="1">
      <alignment horizontal="center" vertical="center"/>
    </xf>
    <xf numFmtId="49" fontId="3" fillId="7" borderId="3" xfId="0" applyNumberFormat="1" applyFont="1" applyFill="1" applyBorder="1" applyAlignment="1">
      <alignment horizontal="center" vertical="center"/>
    </xf>
    <xf numFmtId="49" fontId="3" fillId="6" borderId="11" xfId="0" applyNumberFormat="1" applyFont="1" applyFill="1" applyBorder="1" applyAlignment="1">
      <alignment horizontal="center" vertical="center"/>
    </xf>
    <xf numFmtId="49" fontId="3" fillId="7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164" fontId="3" fillId="0" borderId="0" xfId="30" applyFont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left" vertical="center"/>
    </xf>
    <xf numFmtId="164" fontId="3" fillId="8" borderId="1" xfId="30" applyFont="1" applyFill="1" applyBorder="1" applyAlignment="1">
      <alignment horizontal="center" vertical="center"/>
    </xf>
    <xf numFmtId="49" fontId="3" fillId="8" borderId="1" xfId="0" applyNumberFormat="1" applyFont="1" applyFill="1" applyBorder="1" applyAlignment="1">
      <alignment horizontal="center" vertical="center"/>
    </xf>
    <xf numFmtId="164" fontId="3" fillId="8" borderId="1" xfId="30" applyFont="1" applyFill="1" applyBorder="1" applyAlignment="1">
      <alignment vertical="center"/>
    </xf>
    <xf numFmtId="164" fontId="3" fillId="2" borderId="1" xfId="3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30" applyFont="1" applyFill="1" applyBorder="1" applyAlignment="1">
      <alignment vertical="center"/>
    </xf>
    <xf numFmtId="164" fontId="3" fillId="9" borderId="1" xfId="30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164" fontId="3" fillId="9" borderId="1" xfId="30" applyFont="1" applyFill="1" applyBorder="1" applyAlignment="1">
      <alignment vertical="center"/>
    </xf>
    <xf numFmtId="49" fontId="3" fillId="0" borderId="14" xfId="0" applyNumberFormat="1" applyFont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0" fontId="28" fillId="43" borderId="0" xfId="0" applyFont="1" applyFill="1"/>
    <xf numFmtId="0" fontId="27" fillId="0" borderId="0" xfId="0" applyFont="1"/>
    <xf numFmtId="0" fontId="27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7" fillId="0" borderId="1" xfId="0" applyFont="1" applyBorder="1"/>
    <xf numFmtId="14" fontId="27" fillId="0" borderId="1" xfId="0" applyNumberFormat="1" applyFont="1" applyBorder="1"/>
    <xf numFmtId="0" fontId="31" fillId="0" borderId="0" xfId="0" applyFont="1"/>
    <xf numFmtId="0" fontId="30" fillId="0" borderId="0" xfId="0" applyFont="1" applyAlignment="1">
      <alignment horizontal="center" vertical="center"/>
    </xf>
    <xf numFmtId="0" fontId="33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27" fillId="0" borderId="0" xfId="0" applyFont="1" applyAlignment="1">
      <alignment vertical="top"/>
    </xf>
    <xf numFmtId="0" fontId="27" fillId="45" borderId="0" xfId="0" applyFont="1" applyFill="1"/>
    <xf numFmtId="0" fontId="38" fillId="45" borderId="0" xfId="0" applyFont="1" applyFill="1"/>
    <xf numFmtId="0" fontId="34" fillId="45" borderId="0" xfId="0" applyFont="1" applyFill="1"/>
    <xf numFmtId="0" fontId="35" fillId="45" borderId="0" xfId="0" applyFont="1" applyFill="1"/>
    <xf numFmtId="0" fontId="27" fillId="0" borderId="0" xfId="0" applyFont="1" applyAlignment="1">
      <alignment horizontal="righ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9" fillId="0" borderId="0" xfId="0" applyFont="1"/>
    <xf numFmtId="14" fontId="36" fillId="11" borderId="0" xfId="0" applyNumberFormat="1" applyFont="1" applyFill="1" applyAlignment="1">
      <alignment horizontal="left"/>
    </xf>
    <xf numFmtId="0" fontId="35" fillId="0" borderId="15" xfId="0" applyFont="1" applyBorder="1" applyAlignment="1">
      <alignment wrapText="1"/>
    </xf>
    <xf numFmtId="0" fontId="28" fillId="46" borderId="15" xfId="0" applyFont="1" applyFill="1" applyBorder="1" applyAlignment="1">
      <alignment horizontal="right" wrapText="1"/>
    </xf>
    <xf numFmtId="0" fontId="37" fillId="0" borderId="15" xfId="0" applyFont="1" applyBorder="1" applyAlignment="1">
      <alignment wrapText="1"/>
    </xf>
    <xf numFmtId="0" fontId="34" fillId="0" borderId="15" xfId="0" applyFont="1" applyBorder="1" applyAlignment="1">
      <alignment wrapText="1"/>
    </xf>
    <xf numFmtId="0" fontId="28" fillId="43" borderId="15" xfId="0" applyFont="1" applyFill="1" applyBorder="1" applyAlignment="1">
      <alignment horizontal="right" wrapText="1"/>
    </xf>
    <xf numFmtId="0" fontId="38" fillId="0" borderId="15" xfId="0" applyFont="1" applyBorder="1" applyAlignment="1">
      <alignment wrapText="1"/>
    </xf>
    <xf numFmtId="0" fontId="40" fillId="0" borderId="15" xfId="0" applyFont="1" applyBorder="1" applyAlignment="1">
      <alignment horizontal="right" wrapText="1"/>
    </xf>
    <xf numFmtId="0" fontId="34" fillId="0" borderId="0" xfId="0" applyFont="1"/>
    <xf numFmtId="0" fontId="35" fillId="0" borderId="0" xfId="0" applyFont="1"/>
    <xf numFmtId="0" fontId="41" fillId="0" borderId="0" xfId="0" applyFont="1"/>
    <xf numFmtId="0" fontId="27" fillId="0" borderId="30" xfId="0" applyFont="1" applyBorder="1" applyAlignment="1">
      <alignment vertical="top"/>
    </xf>
    <xf numFmtId="0" fontId="42" fillId="0" borderId="15" xfId="38" applyFont="1" applyBorder="1" applyAlignment="1">
      <alignment horizontal="left" vertical="top"/>
    </xf>
    <xf numFmtId="0" fontId="32" fillId="0" borderId="30" xfId="38" applyFont="1" applyBorder="1" applyAlignment="1">
      <alignment horizontal="left" vertical="top"/>
    </xf>
    <xf numFmtId="0" fontId="27" fillId="0" borderId="30" xfId="0" applyFont="1" applyBorder="1" applyAlignment="1">
      <alignment horizontal="left" vertical="top"/>
    </xf>
    <xf numFmtId="0" fontId="29" fillId="0" borderId="15" xfId="0" applyFont="1" applyBorder="1" applyAlignment="1">
      <alignment wrapText="1"/>
    </xf>
    <xf numFmtId="0" fontId="40" fillId="0" borderId="0" xfId="0" applyFont="1" applyAlignment="1">
      <alignment horizontal="center"/>
    </xf>
    <xf numFmtId="0" fontId="42" fillId="0" borderId="30" xfId="38" applyFont="1" applyBorder="1" applyAlignment="1">
      <alignment horizontal="left" vertical="top"/>
    </xf>
    <xf numFmtId="0" fontId="27" fillId="0" borderId="15" xfId="0" applyFont="1" applyBorder="1"/>
    <xf numFmtId="0" fontId="34" fillId="0" borderId="0" xfId="0" applyFont="1" applyAlignment="1">
      <alignment horizontal="center"/>
    </xf>
    <xf numFmtId="0" fontId="40" fillId="0" borderId="30" xfId="0" applyFont="1" applyBorder="1" applyAlignment="1">
      <alignment horizontal="right" wrapText="1"/>
    </xf>
    <xf numFmtId="0" fontId="44" fillId="0" borderId="30" xfId="0" applyFont="1" applyBorder="1" applyAlignment="1">
      <alignment horizontal="right" wrapText="1"/>
    </xf>
    <xf numFmtId="0" fontId="34" fillId="0" borderId="15" xfId="0" applyFont="1" applyBorder="1" applyAlignment="1">
      <alignment horizontal="center" wrapText="1"/>
    </xf>
    <xf numFmtId="0" fontId="31" fillId="0" borderId="15" xfId="0" applyFont="1" applyBorder="1"/>
    <xf numFmtId="0" fontId="32" fillId="0" borderId="15" xfId="0" applyFont="1" applyBorder="1"/>
    <xf numFmtId="0" fontId="33" fillId="0" borderId="15" xfId="0" applyFont="1" applyBorder="1"/>
    <xf numFmtId="0" fontId="30" fillId="0" borderId="15" xfId="0" applyFont="1" applyBorder="1" applyAlignment="1">
      <alignment horizontal="center"/>
    </xf>
    <xf numFmtId="0" fontId="31" fillId="47" borderId="15" xfId="0" applyFont="1" applyFill="1" applyBorder="1"/>
    <xf numFmtId="0" fontId="36" fillId="10" borderId="15" xfId="0" applyFont="1" applyFill="1" applyBorder="1" applyAlignment="1">
      <alignment horizontal="center"/>
    </xf>
    <xf numFmtId="0" fontId="47" fillId="44" borderId="15" xfId="0" applyFont="1" applyFill="1" applyBorder="1"/>
    <xf numFmtId="0" fontId="28" fillId="44" borderId="32" xfId="0" applyFont="1" applyFill="1" applyBorder="1" applyAlignment="1">
      <alignment horizontal="center"/>
    </xf>
    <xf numFmtId="0" fontId="27" fillId="45" borderId="1" xfId="0" applyFont="1" applyFill="1" applyBorder="1"/>
    <xf numFmtId="0" fontId="49" fillId="0" borderId="15" xfId="0" applyFont="1" applyBorder="1" applyAlignment="1">
      <alignment wrapText="1"/>
    </xf>
    <xf numFmtId="0" fontId="50" fillId="0" borderId="15" xfId="0" applyFont="1" applyBorder="1" applyAlignment="1">
      <alignment wrapText="1"/>
    </xf>
    <xf numFmtId="0" fontId="51" fillId="0" borderId="15" xfId="0" applyFont="1" applyBorder="1" applyAlignment="1">
      <alignment wrapText="1"/>
    </xf>
    <xf numFmtId="0" fontId="53" fillId="0" borderId="15" xfId="0" applyFont="1" applyBorder="1" applyAlignment="1">
      <alignment wrapText="1"/>
    </xf>
    <xf numFmtId="0" fontId="48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9" fillId="0" borderId="30" xfId="0" applyFont="1" applyBorder="1" applyAlignment="1">
      <alignment wrapText="1"/>
    </xf>
    <xf numFmtId="0" fontId="50" fillId="0" borderId="30" xfId="0" applyFont="1" applyBorder="1" applyAlignment="1">
      <alignment wrapText="1"/>
    </xf>
    <xf numFmtId="0" fontId="51" fillId="0" borderId="30" xfId="0" applyFont="1" applyBorder="1" applyAlignment="1">
      <alignment wrapText="1"/>
    </xf>
    <xf numFmtId="0" fontId="54" fillId="0" borderId="15" xfId="0" applyFont="1" applyBorder="1" applyAlignment="1">
      <alignment horizontal="right"/>
    </xf>
    <xf numFmtId="0" fontId="32" fillId="0" borderId="15" xfId="38" applyFont="1" applyBorder="1" applyAlignment="1">
      <alignment horizontal="left" vertical="top"/>
    </xf>
    <xf numFmtId="0" fontId="53" fillId="0" borderId="30" xfId="0" applyFont="1" applyBorder="1" applyAlignment="1">
      <alignment wrapText="1"/>
    </xf>
    <xf numFmtId="0" fontId="58" fillId="0" borderId="15" xfId="0" applyFont="1" applyBorder="1" applyAlignment="1">
      <alignment wrapText="1"/>
    </xf>
    <xf numFmtId="0" fontId="27" fillId="0" borderId="15" xfId="0" applyFont="1" applyBorder="1" applyAlignment="1">
      <alignment horizontal="center"/>
    </xf>
    <xf numFmtId="0" fontId="33" fillId="0" borderId="15" xfId="0" applyFont="1" applyBorder="1" applyAlignment="1">
      <alignment horizontal="left"/>
    </xf>
    <xf numFmtId="0" fontId="30" fillId="0" borderId="15" xfId="0" applyFont="1" applyBorder="1" applyAlignment="1">
      <alignment horizontal="right"/>
    </xf>
    <xf numFmtId="0" fontId="31" fillId="0" borderId="15" xfId="0" applyFont="1" applyBorder="1" applyAlignment="1">
      <alignment horizontal="right"/>
    </xf>
    <xf numFmtId="0" fontId="31" fillId="0" borderId="15" xfId="0" applyFont="1" applyBorder="1" applyAlignment="1">
      <alignment horizontal="left"/>
    </xf>
    <xf numFmtId="0" fontId="32" fillId="0" borderId="15" xfId="0" applyFont="1" applyBorder="1" applyAlignment="1">
      <alignment horizontal="center"/>
    </xf>
    <xf numFmtId="0" fontId="34" fillId="0" borderId="15" xfId="0" applyFont="1" applyBorder="1"/>
    <xf numFmtId="0" fontId="27" fillId="0" borderId="15" xfId="0" applyFont="1" applyBorder="1" applyAlignment="1">
      <alignment vertical="top"/>
    </xf>
    <xf numFmtId="0" fontId="58" fillId="0" borderId="15" xfId="0" applyFont="1" applyBorder="1" applyAlignment="1">
      <alignment horizontal="right" wrapText="1"/>
    </xf>
    <xf numFmtId="0" fontId="35" fillId="0" borderId="15" xfId="0" applyFont="1" applyBorder="1"/>
    <xf numFmtId="0" fontId="62" fillId="0" borderId="15" xfId="0" applyFont="1" applyBorder="1"/>
    <xf numFmtId="0" fontId="34" fillId="0" borderId="15" xfId="0" applyFont="1" applyBorder="1" applyAlignment="1">
      <alignment horizontal="left"/>
    </xf>
    <xf numFmtId="0" fontId="54" fillId="0" borderId="15" xfId="0" applyFont="1" applyBorder="1" applyAlignment="1">
      <alignment horizontal="right" wrapText="1"/>
    </xf>
    <xf numFmtId="0" fontId="54" fillId="0" borderId="15" xfId="0" applyFont="1" applyBorder="1" applyAlignment="1">
      <alignment wrapText="1"/>
    </xf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vertical="center"/>
    </xf>
    <xf numFmtId="0" fontId="52" fillId="46" borderId="15" xfId="0" applyFont="1" applyFill="1" applyBorder="1" applyAlignment="1">
      <alignment horizontal="right" wrapText="1"/>
    </xf>
    <xf numFmtId="0" fontId="52" fillId="43" borderId="15" xfId="0" applyFont="1" applyFill="1" applyBorder="1" applyAlignment="1">
      <alignment horizontal="right" wrapText="1"/>
    </xf>
    <xf numFmtId="0" fontId="38" fillId="49" borderId="15" xfId="0" applyFont="1" applyFill="1" applyBorder="1" applyAlignment="1">
      <alignment wrapText="1"/>
    </xf>
    <xf numFmtId="0" fontId="52" fillId="43" borderId="15" xfId="0" applyFont="1" applyFill="1" applyBorder="1" applyAlignment="1">
      <alignment wrapText="1"/>
    </xf>
    <xf numFmtId="0" fontId="65" fillId="0" borderId="0" xfId="0" applyFont="1" applyAlignment="1">
      <alignment vertical="center" wrapText="1"/>
    </xf>
    <xf numFmtId="0" fontId="39" fillId="0" borderId="15" xfId="0" applyFont="1" applyBorder="1"/>
    <xf numFmtId="0" fontId="52" fillId="43" borderId="15" xfId="0" applyFont="1" applyFill="1" applyBorder="1" applyAlignment="1">
      <alignment horizontal="right"/>
    </xf>
    <xf numFmtId="0" fontId="31" fillId="50" borderId="15" xfId="0" applyFont="1" applyFill="1" applyBorder="1"/>
    <xf numFmtId="0" fontId="30" fillId="50" borderId="15" xfId="0" applyFont="1" applyFill="1" applyBorder="1" applyAlignment="1">
      <alignment horizontal="center" vertical="center"/>
    </xf>
    <xf numFmtId="0" fontId="28" fillId="50" borderId="15" xfId="0" applyFont="1" applyFill="1" applyBorder="1" applyAlignment="1">
      <alignment horizontal="center" vertical="center"/>
    </xf>
    <xf numFmtId="0" fontId="31" fillId="51" borderId="15" xfId="0" applyFont="1" applyFill="1" applyBorder="1"/>
    <xf numFmtId="0" fontId="28" fillId="51" borderId="15" xfId="0" applyFont="1" applyFill="1" applyBorder="1" applyAlignment="1">
      <alignment horizontal="center" vertical="center"/>
    </xf>
    <xf numFmtId="0" fontId="30" fillId="51" borderId="15" xfId="0" applyFont="1" applyFill="1" applyBorder="1" applyAlignment="1">
      <alignment horizontal="center" vertical="center"/>
    </xf>
    <xf numFmtId="0" fontId="28" fillId="47" borderId="15" xfId="0" applyFont="1" applyFill="1" applyBorder="1" applyAlignment="1">
      <alignment horizontal="center" vertical="center"/>
    </xf>
    <xf numFmtId="0" fontId="30" fillId="47" borderId="15" xfId="0" applyFont="1" applyFill="1" applyBorder="1" applyAlignment="1">
      <alignment horizontal="center" vertical="center"/>
    </xf>
    <xf numFmtId="0" fontId="37" fillId="0" borderId="15" xfId="0" applyFont="1" applyBorder="1" applyAlignment="1">
      <alignment vertical="center" wrapText="1"/>
    </xf>
    <xf numFmtId="0" fontId="34" fillId="0" borderId="15" xfId="0" applyFont="1" applyBorder="1" applyAlignment="1">
      <alignment vertical="center" wrapText="1"/>
    </xf>
    <xf numFmtId="0" fontId="35" fillId="0" borderId="15" xfId="0" applyFont="1" applyBorder="1" applyAlignment="1">
      <alignment vertical="center" wrapText="1"/>
    </xf>
    <xf numFmtId="0" fontId="38" fillId="0" borderId="15" xfId="0" applyFont="1" applyBorder="1" applyAlignment="1">
      <alignment vertical="center" wrapText="1"/>
    </xf>
    <xf numFmtId="0" fontId="30" fillId="50" borderId="15" xfId="0" applyFont="1" applyFill="1" applyBorder="1"/>
    <xf numFmtId="0" fontId="30" fillId="51" borderId="15" xfId="0" applyFont="1" applyFill="1" applyBorder="1"/>
    <xf numFmtId="0" fontId="30" fillId="47" borderId="15" xfId="0" applyFont="1" applyFill="1" applyBorder="1"/>
    <xf numFmtId="0" fontId="28" fillId="47" borderId="15" xfId="0" applyFont="1" applyFill="1" applyBorder="1"/>
    <xf numFmtId="0" fontId="28" fillId="50" borderId="15" xfId="0" applyFont="1" applyFill="1" applyBorder="1"/>
    <xf numFmtId="0" fontId="28" fillId="51" borderId="15" xfId="0" applyFont="1" applyFill="1" applyBorder="1"/>
    <xf numFmtId="0" fontId="40" fillId="50" borderId="15" xfId="0" applyFont="1" applyFill="1" applyBorder="1" applyAlignment="1">
      <alignment wrapText="1"/>
    </xf>
    <xf numFmtId="0" fontId="40" fillId="51" borderId="15" xfId="0" applyFont="1" applyFill="1" applyBorder="1" applyAlignment="1">
      <alignment wrapText="1"/>
    </xf>
    <xf numFmtId="0" fontId="30" fillId="0" borderId="15" xfId="0" applyFont="1" applyBorder="1"/>
    <xf numFmtId="0" fontId="69" fillId="50" borderId="15" xfId="0" applyFont="1" applyFill="1" applyBorder="1"/>
    <xf numFmtId="0" fontId="69" fillId="51" borderId="15" xfId="0" applyFont="1" applyFill="1" applyBorder="1"/>
    <xf numFmtId="0" fontId="69" fillId="47" borderId="15" xfId="0" applyFont="1" applyFill="1" applyBorder="1"/>
    <xf numFmtId="0" fontId="70" fillId="50" borderId="15" xfId="0" applyFont="1" applyFill="1" applyBorder="1"/>
    <xf numFmtId="0" fontId="70" fillId="51" borderId="15" xfId="0" applyFont="1" applyFill="1" applyBorder="1"/>
    <xf numFmtId="0" fontId="71" fillId="50" borderId="15" xfId="0" applyFont="1" applyFill="1" applyBorder="1" applyAlignment="1">
      <alignment wrapText="1"/>
    </xf>
    <xf numFmtId="0" fontId="72" fillId="52" borderId="15" xfId="0" applyFont="1" applyFill="1" applyBorder="1" applyAlignment="1">
      <alignment horizontal="center" wrapText="1"/>
    </xf>
    <xf numFmtId="0" fontId="73" fillId="52" borderId="15" xfId="0" applyFont="1" applyFill="1" applyBorder="1" applyAlignment="1">
      <alignment horizontal="center" wrapText="1"/>
    </xf>
    <xf numFmtId="0" fontId="72" fillId="52" borderId="15" xfId="0" applyFont="1" applyFill="1" applyBorder="1" applyAlignment="1">
      <alignment horizontal="center"/>
    </xf>
    <xf numFmtId="0" fontId="74" fillId="52" borderId="15" xfId="0" applyFont="1" applyFill="1" applyBorder="1" applyAlignment="1">
      <alignment horizontal="center" wrapText="1"/>
    </xf>
    <xf numFmtId="0" fontId="35" fillId="0" borderId="30" xfId="0" applyFont="1" applyBorder="1" applyAlignment="1">
      <alignment wrapText="1"/>
    </xf>
    <xf numFmtId="0" fontId="38" fillId="0" borderId="30" xfId="0" applyFont="1" applyBorder="1" applyAlignment="1">
      <alignment wrapText="1"/>
    </xf>
    <xf numFmtId="0" fontId="34" fillId="0" borderId="30" xfId="0" applyFont="1" applyBorder="1" applyAlignment="1">
      <alignment wrapText="1"/>
    </xf>
    <xf numFmtId="0" fontId="53" fillId="0" borderId="0" xfId="0" applyFont="1" applyAlignment="1">
      <alignment wrapText="1"/>
    </xf>
    <xf numFmtId="0" fontId="51" fillId="0" borderId="0" xfId="0" applyFont="1" applyAlignment="1">
      <alignment wrapText="1"/>
    </xf>
    <xf numFmtId="0" fontId="70" fillId="52" borderId="15" xfId="0" applyFont="1" applyFill="1" applyBorder="1" applyAlignment="1">
      <alignment horizontal="center"/>
    </xf>
    <xf numFmtId="0" fontId="70" fillId="0" borderId="15" xfId="0" applyFont="1" applyBorder="1" applyAlignment="1">
      <alignment horizontal="center"/>
    </xf>
    <xf numFmtId="0" fontId="48" fillId="45" borderId="0" xfId="0" applyFont="1" applyFill="1" applyAlignment="1">
      <alignment horizontal="center" wrapText="1"/>
    </xf>
    <xf numFmtId="0" fontId="75" fillId="0" borderId="15" xfId="0" applyFont="1" applyBorder="1" applyAlignment="1">
      <alignment horizontal="left" vertical="top"/>
    </xf>
    <xf numFmtId="0" fontId="48" fillId="0" borderId="15" xfId="0" applyFont="1" applyBorder="1" applyAlignment="1">
      <alignment wrapText="1"/>
    </xf>
    <xf numFmtId="0" fontId="48" fillId="0" borderId="15" xfId="0" applyFont="1" applyBorder="1" applyAlignment="1">
      <alignment horizontal="center" wrapText="1"/>
    </xf>
    <xf numFmtId="0" fontId="63" fillId="0" borderId="15" xfId="0" applyFont="1" applyBorder="1"/>
    <xf numFmtId="0" fontId="63" fillId="0" borderId="15" xfId="0" applyFont="1" applyBorder="1" applyAlignment="1">
      <alignment wrapText="1"/>
    </xf>
    <xf numFmtId="0" fontId="53" fillId="0" borderId="15" xfId="0" applyFont="1" applyBorder="1"/>
    <xf numFmtId="0" fontId="50" fillId="0" borderId="15" xfId="0" applyFont="1" applyBorder="1"/>
    <xf numFmtId="0" fontId="51" fillId="0" borderId="15" xfId="0" applyFont="1" applyBorder="1"/>
    <xf numFmtId="0" fontId="37" fillId="0" borderId="15" xfId="0" applyFont="1" applyBorder="1"/>
    <xf numFmtId="0" fontId="40" fillId="0" borderId="15" xfId="0" applyFont="1" applyBorder="1" applyAlignment="1">
      <alignment wrapText="1"/>
    </xf>
    <xf numFmtId="0" fontId="44" fillId="0" borderId="15" xfId="0" applyFont="1" applyBorder="1" applyAlignment="1">
      <alignment wrapText="1"/>
    </xf>
    <xf numFmtId="0" fontId="27" fillId="0" borderId="15" xfId="0" applyFont="1" applyBorder="1" applyAlignment="1">
      <alignment horizontal="right"/>
    </xf>
    <xf numFmtId="0" fontId="0" fillId="0" borderId="0" xfId="0" applyAlignment="1">
      <alignment horizontal="right"/>
    </xf>
    <xf numFmtId="0" fontId="27" fillId="0" borderId="15" xfId="0" applyFont="1" applyBorder="1" applyAlignment="1">
      <alignment horizontal="right" wrapText="1"/>
    </xf>
    <xf numFmtId="0" fontId="29" fillId="0" borderId="15" xfId="0" applyFont="1" applyBorder="1" applyAlignment="1">
      <alignment horizontal="right" wrapText="1"/>
    </xf>
    <xf numFmtId="14" fontId="27" fillId="0" borderId="0" xfId="0" applyNumberFormat="1" applyFont="1"/>
    <xf numFmtId="0" fontId="27" fillId="0" borderId="15" xfId="0" applyFont="1" applyBorder="1" applyAlignment="1">
      <alignment horizontal="left"/>
    </xf>
    <xf numFmtId="0" fontId="48" fillId="0" borderId="15" xfId="0" applyFont="1" applyBorder="1" applyAlignment="1">
      <alignment horizontal="right" wrapText="1"/>
    </xf>
    <xf numFmtId="0" fontId="41" fillId="0" borderId="15" xfId="0" applyFont="1" applyBorder="1" applyAlignment="1">
      <alignment horizontal="right"/>
    </xf>
    <xf numFmtId="0" fontId="28" fillId="48" borderId="15" xfId="0" applyFont="1" applyFill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4" borderId="0" xfId="0" applyNumberFormat="1" applyFont="1" applyFill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/>
    </xf>
    <xf numFmtId="0" fontId="70" fillId="52" borderId="35" xfId="0" applyFont="1" applyFill="1" applyBorder="1" applyAlignment="1">
      <alignment horizontal="center" wrapText="1"/>
    </xf>
    <xf numFmtId="0" fontId="70" fillId="52" borderId="36" xfId="0" applyFont="1" applyFill="1" applyBorder="1" applyAlignment="1">
      <alignment horizontal="center" wrapText="1"/>
    </xf>
    <xf numFmtId="0" fontId="31" fillId="50" borderId="37" xfId="0" applyFont="1" applyFill="1" applyBorder="1" applyAlignment="1">
      <alignment horizontal="center"/>
    </xf>
    <xf numFmtId="0" fontId="31" fillId="50" borderId="39" xfId="0" applyFont="1" applyFill="1" applyBorder="1" applyAlignment="1">
      <alignment horizontal="center"/>
    </xf>
    <xf numFmtId="0" fontId="31" fillId="50" borderId="38" xfId="0" applyFont="1" applyFill="1" applyBorder="1" applyAlignment="1">
      <alignment horizontal="center"/>
    </xf>
    <xf numFmtId="0" fontId="27" fillId="47" borderId="37" xfId="0" applyFont="1" applyFill="1" applyBorder="1" applyAlignment="1">
      <alignment horizontal="center"/>
    </xf>
    <xf numFmtId="0" fontId="27" fillId="47" borderId="39" xfId="0" applyFont="1" applyFill="1" applyBorder="1" applyAlignment="1">
      <alignment horizontal="center"/>
    </xf>
    <xf numFmtId="0" fontId="31" fillId="51" borderId="37" xfId="0" applyFont="1" applyFill="1" applyBorder="1" applyAlignment="1">
      <alignment horizontal="center"/>
    </xf>
    <xf numFmtId="0" fontId="31" fillId="51" borderId="38" xfId="0" applyFont="1" applyFill="1" applyBorder="1" applyAlignment="1">
      <alignment horizontal="center"/>
    </xf>
    <xf numFmtId="0" fontId="27" fillId="47" borderId="38" xfId="0" applyFont="1" applyFill="1" applyBorder="1" applyAlignment="1">
      <alignment horizontal="center"/>
    </xf>
    <xf numFmtId="0" fontId="27" fillId="45" borderId="31" xfId="0" applyFont="1" applyFill="1" applyBorder="1" applyAlignment="1">
      <alignment horizontal="center"/>
    </xf>
    <xf numFmtId="0" fontId="27" fillId="45" borderId="0" xfId="0" applyFont="1" applyFill="1" applyAlignment="1">
      <alignment horizontal="center"/>
    </xf>
    <xf numFmtId="0" fontId="28" fillId="44" borderId="0" xfId="0" applyFont="1" applyFill="1" applyAlignment="1">
      <alignment horizontal="center" vertical="center"/>
    </xf>
    <xf numFmtId="0" fontId="28" fillId="44" borderId="32" xfId="0" applyFont="1" applyFill="1" applyBorder="1" applyAlignment="1">
      <alignment horizontal="center"/>
    </xf>
    <xf numFmtId="0" fontId="27" fillId="0" borderId="30" xfId="0" applyFont="1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45" fillId="0" borderId="30" xfId="0" applyFont="1" applyBorder="1" applyAlignment="1">
      <alignment horizontal="left" vertical="top"/>
    </xf>
    <xf numFmtId="0" fontId="67" fillId="0" borderId="30" xfId="0" applyFont="1" applyBorder="1" applyAlignment="1">
      <alignment horizontal="left" vertical="top"/>
    </xf>
    <xf numFmtId="0" fontId="35" fillId="0" borderId="30" xfId="0" applyFont="1" applyBorder="1" applyAlignment="1">
      <alignment horizontal="left" vertical="top"/>
    </xf>
    <xf numFmtId="0" fontId="46" fillId="0" borderId="33" xfId="0" applyFont="1" applyBorder="1" applyAlignment="1">
      <alignment horizontal="right" vertical="top"/>
    </xf>
    <xf numFmtId="0" fontId="0" fillId="0" borderId="34" xfId="0" applyBorder="1" applyAlignment="1">
      <alignment horizontal="right" vertical="top"/>
    </xf>
    <xf numFmtId="0" fontId="37" fillId="0" borderId="30" xfId="0" applyFont="1" applyBorder="1" applyAlignment="1">
      <alignment horizontal="left" vertical="top"/>
    </xf>
    <xf numFmtId="0" fontId="68" fillId="0" borderId="30" xfId="0" applyFont="1" applyBorder="1" applyAlignment="1">
      <alignment horizontal="left" vertical="top"/>
    </xf>
    <xf numFmtId="0" fontId="44" fillId="0" borderId="33" xfId="0" applyFont="1" applyBorder="1" applyAlignment="1">
      <alignment horizontal="right" vertical="top"/>
    </xf>
    <xf numFmtId="0" fontId="34" fillId="0" borderId="30" xfId="0" applyFont="1" applyBorder="1" applyAlignment="1">
      <alignment horizontal="left" vertical="top"/>
    </xf>
    <xf numFmtId="0" fontId="66" fillId="0" borderId="30" xfId="0" applyFont="1" applyBorder="1" applyAlignment="1">
      <alignment horizontal="left" vertical="top"/>
    </xf>
    <xf numFmtId="0" fontId="40" fillId="0" borderId="33" xfId="0" applyFont="1" applyBorder="1" applyAlignment="1">
      <alignment horizontal="right" vertical="top"/>
    </xf>
    <xf numFmtId="0" fontId="40" fillId="0" borderId="34" xfId="0" applyFont="1" applyBorder="1" applyAlignment="1">
      <alignment horizontal="right" vertical="top"/>
    </xf>
    <xf numFmtId="0" fontId="45" fillId="0" borderId="30" xfId="38" applyFont="1" applyBorder="1" applyAlignment="1">
      <alignment horizontal="left" vertical="top"/>
    </xf>
    <xf numFmtId="0" fontId="51" fillId="0" borderId="15" xfId="0" applyFont="1" applyBorder="1" applyAlignment="1">
      <alignment horizontal="left" vertical="top" wrapText="1"/>
    </xf>
    <xf numFmtId="0" fontId="46" fillId="0" borderId="30" xfId="0" applyFont="1" applyBorder="1" applyAlignment="1">
      <alignment horizontal="right" vertical="top" wrapText="1"/>
    </xf>
    <xf numFmtId="0" fontId="43" fillId="10" borderId="0" xfId="0" applyFont="1" applyFill="1" applyAlignment="1">
      <alignment horizontal="center" vertical="center"/>
    </xf>
    <xf numFmtId="0" fontId="28" fillId="48" borderId="30" xfId="0" applyFont="1" applyFill="1" applyBorder="1" applyAlignment="1">
      <alignment horizontal="right" vertical="top"/>
    </xf>
    <xf numFmtId="0" fontId="61" fillId="48" borderId="30" xfId="0" applyFont="1" applyFill="1" applyBorder="1" applyAlignment="1">
      <alignment horizontal="right" vertical="top"/>
    </xf>
    <xf numFmtId="0" fontId="27" fillId="0" borderId="15" xfId="0" applyFon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37" fillId="0" borderId="15" xfId="38" applyFont="1" applyBorder="1" applyAlignment="1">
      <alignment horizontal="left" vertical="top"/>
    </xf>
    <xf numFmtId="0" fontId="57" fillId="0" borderId="15" xfId="0" applyFont="1" applyBorder="1" applyAlignment="1">
      <alignment horizontal="left" vertical="top"/>
    </xf>
    <xf numFmtId="0" fontId="54" fillId="0" borderId="15" xfId="0" applyFont="1" applyBorder="1" applyAlignment="1">
      <alignment horizontal="right" vertical="top" wrapText="1"/>
    </xf>
    <xf numFmtId="0" fontId="45" fillId="0" borderId="15" xfId="38" applyFont="1" applyBorder="1" applyAlignment="1">
      <alignment horizontal="left" vertical="top"/>
    </xf>
    <xf numFmtId="0" fontId="56" fillId="0" borderId="15" xfId="0" applyFont="1" applyBorder="1" applyAlignment="1">
      <alignment horizontal="left" vertical="top"/>
    </xf>
    <xf numFmtId="0" fontId="64" fillId="0" borderId="15" xfId="0" applyFont="1" applyBorder="1" applyAlignment="1">
      <alignment horizontal="right" vertical="top" wrapText="1"/>
    </xf>
    <xf numFmtId="0" fontId="43" fillId="10" borderId="15" xfId="0" applyFont="1" applyFill="1" applyBorder="1" applyAlignment="1">
      <alignment horizontal="center" vertical="center"/>
    </xf>
    <xf numFmtId="0" fontId="52" fillId="48" borderId="15" xfId="0" applyFont="1" applyFill="1" applyBorder="1" applyAlignment="1">
      <alignment horizontal="right" vertical="top" wrapText="1"/>
    </xf>
    <xf numFmtId="0" fontId="32" fillId="0" borderId="15" xfId="38" applyFont="1" applyBorder="1" applyAlignment="1">
      <alignment horizontal="left" vertical="top"/>
    </xf>
    <xf numFmtId="0" fontId="35" fillId="0" borderId="15" xfId="0" applyFont="1" applyBorder="1" applyAlignment="1">
      <alignment horizontal="left" vertical="top"/>
    </xf>
    <xf numFmtId="0" fontId="40" fillId="0" borderId="15" xfId="0" applyFont="1" applyBorder="1" applyAlignment="1">
      <alignment horizontal="right" vertical="top" wrapText="1"/>
    </xf>
    <xf numFmtId="0" fontId="27" fillId="0" borderId="15" xfId="0" applyFont="1" applyBorder="1" applyAlignment="1">
      <alignment horizontal="center" vertical="top"/>
    </xf>
    <xf numFmtId="0" fontId="42" fillId="0" borderId="15" xfId="38" applyFont="1" applyBorder="1" applyAlignment="1">
      <alignment horizontal="center" vertical="top"/>
    </xf>
    <xf numFmtId="0" fontId="35" fillId="0" borderId="15" xfId="0" applyFont="1" applyBorder="1" applyAlignment="1">
      <alignment horizontal="center" vertical="top" wrapText="1"/>
    </xf>
    <xf numFmtId="0" fontId="44" fillId="0" borderId="15" xfId="0" applyFont="1" applyBorder="1" applyAlignment="1">
      <alignment horizontal="right" vertical="top" wrapText="1"/>
    </xf>
    <xf numFmtId="0" fontId="35" fillId="0" borderId="15" xfId="0" applyFont="1" applyBorder="1" applyAlignment="1">
      <alignment horizontal="left" vertical="top" wrapText="1"/>
    </xf>
    <xf numFmtId="0" fontId="28" fillId="43" borderId="15" xfId="0" applyFont="1" applyFill="1" applyBorder="1" applyAlignment="1">
      <alignment horizontal="right" vertical="top" wrapText="1"/>
    </xf>
    <xf numFmtId="0" fontId="26" fillId="43" borderId="15" xfId="0" applyFont="1" applyFill="1" applyBorder="1" applyAlignment="1">
      <alignment horizontal="right" vertical="top" wrapText="1"/>
    </xf>
    <xf numFmtId="0" fontId="55" fillId="0" borderId="15" xfId="0" applyFont="1" applyBorder="1" applyAlignment="1">
      <alignment horizontal="right" vertical="top" wrapText="1"/>
    </xf>
    <xf numFmtId="0" fontId="42" fillId="0" borderId="15" xfId="38" applyFont="1" applyBorder="1" applyAlignment="1">
      <alignment horizontal="left" vertical="top"/>
    </xf>
    <xf numFmtId="0" fontId="28" fillId="46" borderId="15" xfId="0" applyFont="1" applyFill="1" applyBorder="1" applyAlignment="1">
      <alignment horizontal="right" vertical="top" wrapText="1"/>
    </xf>
    <xf numFmtId="0" fontId="44" fillId="0" borderId="35" xfId="0" applyFont="1" applyBorder="1" applyAlignment="1">
      <alignment horizontal="right" vertical="top"/>
    </xf>
    <xf numFmtId="0" fontId="44" fillId="0" borderId="36" xfId="0" applyFont="1" applyBorder="1" applyAlignment="1">
      <alignment horizontal="right" vertical="top"/>
    </xf>
    <xf numFmtId="0" fontId="34" fillId="0" borderId="35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27" fillId="0" borderId="35" xfId="49" applyFont="1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37" fillId="0" borderId="35" xfId="0" applyFont="1" applyBorder="1" applyAlignment="1">
      <alignment horizontal="left" vertical="top"/>
    </xf>
    <xf numFmtId="0" fontId="60" fillId="0" borderId="36" xfId="0" applyFont="1" applyBorder="1" applyAlignment="1">
      <alignment horizontal="left" vertical="top"/>
    </xf>
    <xf numFmtId="49" fontId="33" fillId="0" borderId="35" xfId="50" applyNumberFormat="1" applyFont="1" applyBorder="1" applyAlignment="1">
      <alignment horizontal="left" vertical="top"/>
    </xf>
    <xf numFmtId="0" fontId="28" fillId="46" borderId="35" xfId="0" applyFont="1" applyFill="1" applyBorder="1" applyAlignment="1">
      <alignment horizontal="right" vertical="top"/>
    </xf>
    <xf numFmtId="0" fontId="28" fillId="46" borderId="36" xfId="0" applyFont="1" applyFill="1" applyBorder="1" applyAlignment="1">
      <alignment horizontal="right" vertical="top"/>
    </xf>
    <xf numFmtId="0" fontId="32" fillId="0" borderId="35" xfId="0" applyFont="1" applyBorder="1" applyAlignment="1">
      <alignment horizontal="left" vertical="top"/>
    </xf>
    <xf numFmtId="0" fontId="40" fillId="0" borderId="35" xfId="0" applyFont="1" applyBorder="1" applyAlignment="1">
      <alignment horizontal="right" vertical="top"/>
    </xf>
    <xf numFmtId="0" fontId="40" fillId="0" borderId="36" xfId="0" applyFont="1" applyBorder="1" applyAlignment="1">
      <alignment horizontal="right" vertical="top"/>
    </xf>
    <xf numFmtId="0" fontId="28" fillId="43" borderId="35" xfId="0" applyFont="1" applyFill="1" applyBorder="1" applyAlignment="1">
      <alignment horizontal="right" vertical="top"/>
    </xf>
    <xf numFmtId="0" fontId="28" fillId="43" borderId="36" xfId="0" applyFont="1" applyFill="1" applyBorder="1" applyAlignment="1">
      <alignment horizontal="right" vertical="top"/>
    </xf>
    <xf numFmtId="0" fontId="76" fillId="0" borderId="0" xfId="0" applyFont="1" applyAlignment="1">
      <alignment vertical="center"/>
    </xf>
    <xf numFmtId="0" fontId="78" fillId="53" borderId="40" xfId="0" applyFont="1" applyFill="1" applyBorder="1" applyAlignment="1">
      <alignment horizontal="center" vertical="center"/>
    </xf>
    <xf numFmtId="0" fontId="78" fillId="0" borderId="40" xfId="0" applyFont="1" applyBorder="1" applyAlignment="1">
      <alignment horizontal="center" vertical="center"/>
    </xf>
    <xf numFmtId="0" fontId="78" fillId="54" borderId="40" xfId="0" applyFont="1" applyFill="1" applyBorder="1" applyAlignment="1">
      <alignment horizontal="center" vertical="center"/>
    </xf>
    <xf numFmtId="0" fontId="78" fillId="0" borderId="41" xfId="0" applyFont="1" applyBorder="1" applyAlignment="1">
      <alignment horizontal="center" vertical="center"/>
    </xf>
    <xf numFmtId="0" fontId="78" fillId="0" borderId="42" xfId="0" applyFont="1" applyBorder="1" applyAlignment="1">
      <alignment horizontal="center" vertical="center"/>
    </xf>
    <xf numFmtId="0" fontId="78" fillId="0" borderId="43" xfId="0" applyFont="1" applyBorder="1" applyAlignment="1">
      <alignment horizontal="center" vertical="center"/>
    </xf>
    <xf numFmtId="0" fontId="78" fillId="0" borderId="44" xfId="0" applyFont="1" applyBorder="1" applyAlignment="1">
      <alignment horizontal="center" vertical="center"/>
    </xf>
    <xf numFmtId="0" fontId="78" fillId="53" borderId="45" xfId="0" applyFont="1" applyFill="1" applyBorder="1" applyAlignment="1">
      <alignment horizontal="center" vertical="center"/>
    </xf>
    <xf numFmtId="0" fontId="78" fillId="54" borderId="45" xfId="0" applyFont="1" applyFill="1" applyBorder="1" applyAlignment="1">
      <alignment horizontal="center" vertical="center"/>
    </xf>
    <xf numFmtId="0" fontId="77" fillId="0" borderId="46" xfId="0" applyFont="1" applyBorder="1"/>
    <xf numFmtId="0" fontId="77" fillId="0" borderId="47" xfId="0" applyFont="1" applyBorder="1"/>
    <xf numFmtId="0" fontId="77" fillId="0" borderId="48" xfId="0" applyFont="1" applyBorder="1"/>
  </cellXfs>
  <cellStyles count="5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2" xfId="28" xr:uid="{00000000-0005-0000-0000-00001B000000}"/>
    <cellStyle name="Entrée" xfId="29" builtinId="20" customBuiltin="1"/>
    <cellStyle name="Euro" xfId="30" xr:uid="{00000000-0005-0000-0000-00001D000000}"/>
    <cellStyle name="Insatisfaisant" xfId="31" builtinId="27" customBuiltin="1"/>
    <cellStyle name="Lien hypertexte 2" xfId="32" xr:uid="{00000000-0005-0000-0000-00001F000000}"/>
    <cellStyle name="Neutre" xfId="33" builtinId="28" customBuiltin="1"/>
    <cellStyle name="Normal" xfId="0" builtinId="0"/>
    <cellStyle name="Normal 2" xfId="34" xr:uid="{00000000-0005-0000-0000-000022000000}"/>
    <cellStyle name="Normal 3" xfId="35" xr:uid="{00000000-0005-0000-0000-000023000000}"/>
    <cellStyle name="Normal 4" xfId="36" xr:uid="{00000000-0005-0000-0000-000024000000}"/>
    <cellStyle name="Normal 4 2" xfId="37" xr:uid="{00000000-0005-0000-0000-000025000000}"/>
    <cellStyle name="Normal_Feuil1" xfId="50" xr:uid="{9F1BB34B-3188-4EC1-A328-656EF1673CE1}"/>
    <cellStyle name="Normal_Feuil1_1" xfId="49" xr:uid="{6879DB5F-0B09-4AC0-84B0-878603A70D87}"/>
    <cellStyle name="Normal_RHONE ALPES 2010" xfId="38" xr:uid="{00000000-0005-0000-0000-000026000000}"/>
    <cellStyle name="Satisfaisant" xfId="39" builtinId="26" customBuiltin="1"/>
    <cellStyle name="Sortie" xfId="40" builtinId="21" customBuiltin="1"/>
    <cellStyle name="Texte explicatif" xfId="41" builtinId="53" customBuiltin="1"/>
    <cellStyle name="Titre" xfId="42" builtinId="15" customBuiltin="1"/>
    <cellStyle name="Titre 1" xfId="43" builtinId="16" customBuiltin="1"/>
    <cellStyle name="Titre 2" xfId="44" builtinId="17" customBuiltin="1"/>
    <cellStyle name="Titre 3" xfId="45" builtinId="18" customBuiltin="1"/>
    <cellStyle name="Titre 4" xfId="46" builtinId="19" customBuiltin="1"/>
    <cellStyle name="Total" xfId="47" builtinId="25" customBuiltin="1"/>
    <cellStyle name="Vérification" xfId="48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99"/>
      <color rgb="FF006600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436D86D2-61E3-4149-9673-324926FF8FC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69FFFF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id="{C666A452-041B-458C-9A7E-B354476306D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FF808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104775</xdr:colOff>
      <xdr:row>0</xdr:row>
      <xdr:rowOff>0</xdr:rowOff>
    </xdr:to>
    <xdr:pic>
      <xdr:nvPicPr>
        <xdr:cNvPr id="10527" name="Picture 24">
          <a:extLst>
            <a:ext uri="{FF2B5EF4-FFF2-40B4-BE49-F238E27FC236}">
              <a16:creationId xmlns:a16="http://schemas.microsoft.com/office/drawing/2014/main" id="{686583E2-1270-48DD-B87F-8148C50B1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2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552450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" name="WordArt 25">
          <a:extLst>
            <a:ext uri="{FF2B5EF4-FFF2-40B4-BE49-F238E27FC236}">
              <a16:creationId xmlns:a16="http://schemas.microsoft.com/office/drawing/2014/main" id="{F0DAE831-12C6-45CA-AFB9-BF29CBB896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0"/>
          <a:ext cx="19907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CHAMPIONNAT ET COUPE 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KARATE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0C13C98A-AE01-4C4B-9603-921DB2C2EBD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69FFFF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B2D95357-C006-4B39-9F2D-FFE7A4D60C2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FF808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104775</xdr:colOff>
      <xdr:row>0</xdr:row>
      <xdr:rowOff>0</xdr:rowOff>
    </xdr:to>
    <xdr:pic>
      <xdr:nvPicPr>
        <xdr:cNvPr id="1464" name="Picture 24">
          <a:extLst>
            <a:ext uri="{FF2B5EF4-FFF2-40B4-BE49-F238E27FC236}">
              <a16:creationId xmlns:a16="http://schemas.microsoft.com/office/drawing/2014/main" id="{1502FD16-7236-4FBC-95D1-C9A6F20D4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76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552450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9" name="WordArt 25">
          <a:extLst>
            <a:ext uri="{FF2B5EF4-FFF2-40B4-BE49-F238E27FC236}">
              <a16:creationId xmlns:a16="http://schemas.microsoft.com/office/drawing/2014/main" id="{94070D9F-462E-46D6-891C-62E02EF647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00550" y="0"/>
          <a:ext cx="22479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CHAMPIONNAT ET COUPE 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KARATE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868FC31-4024-4CCA-97E6-D204E4473BC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69FFFF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id="{7527C020-A088-485F-8E16-572055AE885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FF808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104775</xdr:colOff>
      <xdr:row>0</xdr:row>
      <xdr:rowOff>0</xdr:rowOff>
    </xdr:to>
    <xdr:pic>
      <xdr:nvPicPr>
        <xdr:cNvPr id="4" name="Picture 24">
          <a:extLst>
            <a:ext uri="{FF2B5EF4-FFF2-40B4-BE49-F238E27FC236}">
              <a16:creationId xmlns:a16="http://schemas.microsoft.com/office/drawing/2014/main" id="{AE81A49A-8594-4C1D-A4E8-678185544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2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552450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" name="WordArt 25">
          <a:extLst>
            <a:ext uri="{FF2B5EF4-FFF2-40B4-BE49-F238E27FC236}">
              <a16:creationId xmlns:a16="http://schemas.microsoft.com/office/drawing/2014/main" id="{86729B89-9101-499C-BAA8-9C7E8C6436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391025" y="0"/>
          <a:ext cx="16097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CHAMPIONNAT ET COUPE 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KARATE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18F66BDA-CC81-46B2-8A79-17BEE88297C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69FFFF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id="{4B858507-55A9-41E0-950F-460A00618A8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FF808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104775</xdr:colOff>
      <xdr:row>0</xdr:row>
      <xdr:rowOff>0</xdr:rowOff>
    </xdr:to>
    <xdr:pic>
      <xdr:nvPicPr>
        <xdr:cNvPr id="4" name="Picture 24">
          <a:extLst>
            <a:ext uri="{FF2B5EF4-FFF2-40B4-BE49-F238E27FC236}">
              <a16:creationId xmlns:a16="http://schemas.microsoft.com/office/drawing/2014/main" id="{EDC491B4-10F0-4510-9841-8F5AC18D4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0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552450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" name="WordArt 25">
          <a:extLst>
            <a:ext uri="{FF2B5EF4-FFF2-40B4-BE49-F238E27FC236}">
              <a16:creationId xmlns:a16="http://schemas.microsoft.com/office/drawing/2014/main" id="{2F3CB78D-4168-4AF7-B7E3-362DC45328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362450" y="0"/>
          <a:ext cx="21812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CHAMPIONNAT ET COUPE 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KARATE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BAFBFBB9-1953-4E63-806B-FAFCC0459A4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69FFFF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id="{AF731567-787C-4F6B-BAAD-D6F08066EEB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FF808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104775</xdr:colOff>
      <xdr:row>0</xdr:row>
      <xdr:rowOff>0</xdr:rowOff>
    </xdr:to>
    <xdr:pic>
      <xdr:nvPicPr>
        <xdr:cNvPr id="4" name="Picture 24">
          <a:extLst>
            <a:ext uri="{FF2B5EF4-FFF2-40B4-BE49-F238E27FC236}">
              <a16:creationId xmlns:a16="http://schemas.microsoft.com/office/drawing/2014/main" id="{CAA0616D-0703-43A8-A496-24BD92781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19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552450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" name="WordArt 25">
          <a:extLst>
            <a:ext uri="{FF2B5EF4-FFF2-40B4-BE49-F238E27FC236}">
              <a16:creationId xmlns:a16="http://schemas.microsoft.com/office/drawing/2014/main" id="{5993EDBA-73ED-4EC3-BD5A-314D3A0D92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81425" y="0"/>
          <a:ext cx="21812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CHAMPIONNAT ET COUPE 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KARATE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M5"/>
  <sheetViews>
    <sheetView showGridLines="0" workbookViewId="0">
      <pane ySplit="3" topLeftCell="A4" activePane="bottomLeft" state="frozen"/>
      <selection pane="bottomLeft" activeCell="H39" sqref="H39"/>
    </sheetView>
  </sheetViews>
  <sheetFormatPr baseColWidth="10" defaultColWidth="71.85546875" defaultRowHeight="12.75" x14ac:dyDescent="0.2"/>
  <cols>
    <col min="1" max="1" width="30.42578125" style="49" bestFit="1" customWidth="1"/>
    <col min="2" max="2" width="14.5703125" style="55" bestFit="1" customWidth="1"/>
    <col min="3" max="3" width="8.42578125" style="55" bestFit="1" customWidth="1"/>
    <col min="4" max="4" width="8" style="56" bestFit="1" customWidth="1"/>
    <col min="5" max="5" width="4" style="63" bestFit="1" customWidth="1"/>
    <col min="6" max="6" width="15.5703125" style="63" bestFit="1" customWidth="1"/>
    <col min="7" max="7" width="17.140625" style="64" bestFit="1" customWidth="1"/>
    <col min="8" max="8" width="25.140625" style="55" bestFit="1" customWidth="1"/>
    <col min="9" max="9" width="11.7109375" style="48" bestFit="1" customWidth="1"/>
    <col min="10" max="10" width="12" style="76" bestFit="1" customWidth="1"/>
    <col min="11" max="11" width="6.85546875" style="48" bestFit="1" customWidth="1"/>
    <col min="12" max="12" width="11.7109375" style="49" bestFit="1" customWidth="1"/>
    <col min="13" max="16384" width="71.85546875" style="48"/>
  </cols>
  <sheetData>
    <row r="1" spans="1:13" ht="26.25" x14ac:dyDescent="0.2">
      <c r="A1" s="242" t="s">
        <v>294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2" spans="1:13" x14ac:dyDescent="0.2">
      <c r="H2" s="65"/>
      <c r="L2" s="82" t="s">
        <v>269</v>
      </c>
      <c r="M2" s="74"/>
    </row>
    <row r="3" spans="1:13" x14ac:dyDescent="0.2">
      <c r="F3" s="66"/>
      <c r="L3" s="82" t="s">
        <v>249</v>
      </c>
      <c r="M3" s="74"/>
    </row>
    <row r="4" spans="1:13" s="57" customFormat="1" x14ac:dyDescent="0.2">
      <c r="A4" s="77" t="s">
        <v>270</v>
      </c>
      <c r="B4" s="77" t="s">
        <v>271</v>
      </c>
      <c r="C4" s="79" t="s">
        <v>260</v>
      </c>
      <c r="D4" s="67" t="s">
        <v>261</v>
      </c>
      <c r="E4" s="71"/>
      <c r="F4" s="72"/>
      <c r="G4" s="72"/>
      <c r="H4" s="70"/>
      <c r="I4" s="67"/>
      <c r="J4" s="81"/>
      <c r="K4" s="81"/>
      <c r="L4" s="88"/>
    </row>
    <row r="5" spans="1:13" x14ac:dyDescent="0.2">
      <c r="A5" s="77" t="s">
        <v>270</v>
      </c>
      <c r="B5" s="77" t="s">
        <v>271</v>
      </c>
      <c r="C5" s="78" t="s">
        <v>263</v>
      </c>
      <c r="D5" s="67" t="s">
        <v>261</v>
      </c>
      <c r="E5" s="68"/>
      <c r="F5" s="69"/>
      <c r="G5" s="69"/>
      <c r="H5" s="70"/>
      <c r="I5" s="67"/>
      <c r="J5" s="81"/>
      <c r="K5" s="81"/>
      <c r="L5" s="88"/>
    </row>
  </sheetData>
  <mergeCells count="1">
    <mergeCell ref="A1:L1"/>
  </mergeCells>
  <phoneticPr fontId="0" type="noConversion"/>
  <pageMargins left="0.11811023622047245" right="0.14000000000000001" top="0.23622047244094491" bottom="0.19685039370078741" header="0.23622047244094491" footer="0.15748031496062992"/>
  <pageSetup paperSize="9" scale="80" orientation="portrait" horizontalDpi="4294967294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7B4A7-4853-4EEB-8FCC-9779A539B39C}">
  <sheetPr>
    <tabColor rgb="FFFFFF00"/>
  </sheetPr>
  <dimension ref="A1:L118"/>
  <sheetViews>
    <sheetView showGridLines="0" workbookViewId="0">
      <pane ySplit="3" topLeftCell="A91" activePane="bottomLeft" state="frozen"/>
      <selection activeCell="L129" sqref="L129"/>
      <selection pane="bottomLeft" activeCell="M111" sqref="M111"/>
    </sheetView>
  </sheetViews>
  <sheetFormatPr baseColWidth="10" defaultColWidth="35.140625" defaultRowHeight="12.75" x14ac:dyDescent="0.2"/>
  <cols>
    <col min="1" max="1" width="21.7109375" style="111" bestFit="1" customWidth="1"/>
    <col min="2" max="2" width="6.140625" style="112" bestFit="1" customWidth="1"/>
    <col min="3" max="3" width="8.42578125" style="112" bestFit="1" customWidth="1"/>
    <col min="4" max="4" width="11.85546875" style="112" bestFit="1" customWidth="1"/>
    <col min="5" max="5" width="2" style="115" bestFit="1" customWidth="1"/>
    <col min="6" max="6" width="19.140625" style="115" bestFit="1" customWidth="1"/>
    <col min="7" max="7" width="14.7109375" style="116" bestFit="1" customWidth="1"/>
    <col min="8" max="8" width="24.28515625" style="112" bestFit="1" customWidth="1"/>
    <col min="9" max="9" width="12.140625" style="84" bestFit="1" customWidth="1"/>
    <col min="10" max="10" width="9.85546875" style="198" bestFit="1" customWidth="1"/>
    <col min="11" max="11" width="4.85546875" style="191" bestFit="1" customWidth="1"/>
    <col min="12" max="16384" width="35.140625" style="84"/>
  </cols>
  <sheetData>
    <row r="1" spans="1:11" ht="26.25" x14ac:dyDescent="0.2">
      <c r="A1" s="253" t="s">
        <v>295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x14ac:dyDescent="0.2">
      <c r="D2" s="113"/>
      <c r="H2" s="139"/>
    </row>
    <row r="3" spans="1:11" x14ac:dyDescent="0.2">
      <c r="D3" s="113"/>
      <c r="G3" s="115"/>
      <c r="J3" s="199" t="s">
        <v>465</v>
      </c>
      <c r="K3" s="199" t="s">
        <v>466</v>
      </c>
    </row>
    <row r="4" spans="1:11" x14ac:dyDescent="0.2">
      <c r="A4" s="245" t="s">
        <v>272</v>
      </c>
      <c r="B4" s="245" t="s">
        <v>259</v>
      </c>
      <c r="C4" s="255" t="s">
        <v>260</v>
      </c>
      <c r="D4" s="262" t="s">
        <v>273</v>
      </c>
      <c r="E4" s="263">
        <v>1</v>
      </c>
      <c r="F4" s="101" t="s">
        <v>430</v>
      </c>
      <c r="G4" s="101" t="s">
        <v>431</v>
      </c>
      <c r="H4" s="99" t="s">
        <v>432</v>
      </c>
      <c r="I4" s="100" t="s">
        <v>433</v>
      </c>
      <c r="J4" s="197" t="str">
        <f>"8094236"</f>
        <v>8094236</v>
      </c>
      <c r="K4" s="197" t="str">
        <f>"15"</f>
        <v>15</v>
      </c>
    </row>
    <row r="5" spans="1:11" x14ac:dyDescent="0.2">
      <c r="A5" s="245"/>
      <c r="B5" s="245"/>
      <c r="C5" s="255"/>
      <c r="D5" s="262"/>
      <c r="E5" s="263"/>
      <c r="F5" s="101" t="s">
        <v>434</v>
      </c>
      <c r="G5" s="101" t="s">
        <v>435</v>
      </c>
      <c r="H5" s="99" t="s">
        <v>195</v>
      </c>
      <c r="I5" s="100" t="s">
        <v>436</v>
      </c>
      <c r="J5" s="197" t="str">
        <f>"2472736F"</f>
        <v>2472736F</v>
      </c>
      <c r="K5" s="197" t="str">
        <f>"15"</f>
        <v>15</v>
      </c>
    </row>
    <row r="6" spans="1:11" x14ac:dyDescent="0.2">
      <c r="A6" s="245"/>
      <c r="B6" s="245"/>
      <c r="C6" s="255"/>
      <c r="D6" s="262"/>
      <c r="E6" s="263"/>
      <c r="F6" s="101" t="s">
        <v>438</v>
      </c>
      <c r="G6" s="101" t="s">
        <v>439</v>
      </c>
      <c r="H6" s="99" t="s">
        <v>201</v>
      </c>
      <c r="I6" s="100" t="s">
        <v>440</v>
      </c>
      <c r="J6" s="197" t="str">
        <f>"3212464H"</f>
        <v>3212464H</v>
      </c>
      <c r="K6" s="197" t="str">
        <f>"15/1"</f>
        <v>15/1</v>
      </c>
    </row>
    <row r="7" spans="1:11" x14ac:dyDescent="0.2">
      <c r="A7" s="245"/>
      <c r="B7" s="245"/>
      <c r="C7" s="245"/>
      <c r="D7" s="262"/>
      <c r="E7" s="263"/>
      <c r="F7" s="101" t="s">
        <v>305</v>
      </c>
      <c r="G7" s="101" t="s">
        <v>306</v>
      </c>
      <c r="H7" s="99" t="s">
        <v>195</v>
      </c>
      <c r="I7" s="100" t="s">
        <v>307</v>
      </c>
      <c r="J7" s="197" t="str">
        <f>"2952954G"</f>
        <v>2952954G</v>
      </c>
      <c r="K7" s="197" t="str">
        <f>"15/3"</f>
        <v>15/3</v>
      </c>
    </row>
    <row r="8" spans="1:11" x14ac:dyDescent="0.2">
      <c r="A8" s="245" t="s">
        <v>272</v>
      </c>
      <c r="B8" s="245" t="s">
        <v>259</v>
      </c>
      <c r="C8" s="255" t="s">
        <v>260</v>
      </c>
      <c r="D8" s="260" t="s">
        <v>273</v>
      </c>
      <c r="E8" s="257">
        <v>2</v>
      </c>
      <c r="F8" s="101" t="s">
        <v>441</v>
      </c>
      <c r="G8" s="101" t="s">
        <v>215</v>
      </c>
      <c r="H8" s="99" t="s">
        <v>211</v>
      </c>
      <c r="I8" s="100" t="s">
        <v>442</v>
      </c>
      <c r="J8" s="197" t="str">
        <f>"5396776K"</f>
        <v>5396776K</v>
      </c>
      <c r="K8" s="197" t="str">
        <f>"4/6"</f>
        <v>4/6</v>
      </c>
    </row>
    <row r="9" spans="1:11" x14ac:dyDescent="0.2">
      <c r="A9" s="245"/>
      <c r="B9" s="245"/>
      <c r="C9" s="255"/>
      <c r="D9" s="260"/>
      <c r="E9" s="257"/>
      <c r="F9" s="101" t="s">
        <v>443</v>
      </c>
      <c r="G9" s="101" t="s">
        <v>444</v>
      </c>
      <c r="H9" s="99" t="s">
        <v>211</v>
      </c>
      <c r="I9" s="100" t="s">
        <v>445</v>
      </c>
      <c r="J9" s="197" t="str">
        <f>"5616563J"</f>
        <v>5616563J</v>
      </c>
      <c r="K9" s="197" t="str">
        <f>"15"</f>
        <v>15</v>
      </c>
    </row>
    <row r="10" spans="1:11" x14ac:dyDescent="0.2">
      <c r="A10" s="245"/>
      <c r="B10" s="245"/>
      <c r="C10" s="255"/>
      <c r="D10" s="260"/>
      <c r="E10" s="257"/>
      <c r="F10" s="101" t="s">
        <v>359</v>
      </c>
      <c r="G10" s="101" t="s">
        <v>360</v>
      </c>
      <c r="H10" s="99" t="s">
        <v>211</v>
      </c>
      <c r="I10" s="100" t="s">
        <v>365</v>
      </c>
      <c r="J10" s="197" t="str">
        <f>"6381354D"</f>
        <v>6381354D</v>
      </c>
      <c r="K10" s="197" t="str">
        <f>"15/3"</f>
        <v>15/3</v>
      </c>
    </row>
    <row r="11" spans="1:11" x14ac:dyDescent="0.2">
      <c r="A11" s="245"/>
      <c r="B11" s="245"/>
      <c r="C11" s="255"/>
      <c r="D11" s="260"/>
      <c r="E11" s="257"/>
      <c r="F11" s="101" t="s">
        <v>233</v>
      </c>
      <c r="G11" s="101" t="s">
        <v>223</v>
      </c>
      <c r="H11" s="99" t="s">
        <v>211</v>
      </c>
      <c r="I11" s="100" t="s">
        <v>300</v>
      </c>
      <c r="J11" s="197" t="str">
        <f>"8979971N"</f>
        <v>8979971N</v>
      </c>
      <c r="K11" s="197" t="str">
        <f>"15"</f>
        <v>15</v>
      </c>
    </row>
    <row r="12" spans="1:11" x14ac:dyDescent="0.2">
      <c r="A12" s="245" t="s">
        <v>272</v>
      </c>
      <c r="B12" s="245" t="s">
        <v>259</v>
      </c>
      <c r="C12" s="255" t="s">
        <v>260</v>
      </c>
      <c r="D12" s="260" t="s">
        <v>273</v>
      </c>
      <c r="E12" s="257">
        <v>3</v>
      </c>
      <c r="F12" s="101" t="s">
        <v>446</v>
      </c>
      <c r="G12" s="101" t="s">
        <v>447</v>
      </c>
      <c r="H12" s="99" t="s">
        <v>204</v>
      </c>
      <c r="I12" s="100" t="s">
        <v>448</v>
      </c>
      <c r="J12" s="197" t="str">
        <f>"5659768W"</f>
        <v>5659768W</v>
      </c>
      <c r="K12" s="197" t="str">
        <f>"15"</f>
        <v>15</v>
      </c>
    </row>
    <row r="13" spans="1:11" x14ac:dyDescent="0.2">
      <c r="A13" s="245"/>
      <c r="B13" s="245"/>
      <c r="C13" s="255"/>
      <c r="D13" s="260"/>
      <c r="E13" s="257"/>
      <c r="F13" s="101" t="s">
        <v>296</v>
      </c>
      <c r="G13" s="101" t="s">
        <v>200</v>
      </c>
      <c r="H13" s="99" t="s">
        <v>297</v>
      </c>
      <c r="I13" s="100" t="s">
        <v>298</v>
      </c>
      <c r="J13" s="197" t="str">
        <f>"8480927Y"</f>
        <v>8480927Y</v>
      </c>
      <c r="K13" s="197" t="str">
        <f>"15/1"</f>
        <v>15/1</v>
      </c>
    </row>
    <row r="14" spans="1:11" x14ac:dyDescent="0.2">
      <c r="A14" s="245"/>
      <c r="B14" s="245"/>
      <c r="C14" s="255"/>
      <c r="D14" s="260"/>
      <c r="E14" s="257"/>
      <c r="F14" s="101" t="s">
        <v>449</v>
      </c>
      <c r="G14" s="101" t="s">
        <v>447</v>
      </c>
      <c r="H14" s="99" t="s">
        <v>204</v>
      </c>
      <c r="I14" s="100" t="s">
        <v>450</v>
      </c>
      <c r="J14" s="197" t="str">
        <f>"3978804L"</f>
        <v>3978804L</v>
      </c>
      <c r="K14" s="197" t="str">
        <f>"15/1"</f>
        <v>15/1</v>
      </c>
    </row>
    <row r="15" spans="1:11" x14ac:dyDescent="0.2">
      <c r="A15" s="245"/>
      <c r="B15" s="245"/>
      <c r="C15" s="255"/>
      <c r="D15" s="260"/>
      <c r="E15" s="257"/>
      <c r="F15" s="101" t="s">
        <v>451</v>
      </c>
      <c r="G15" s="101" t="s">
        <v>452</v>
      </c>
      <c r="H15" s="99" t="s">
        <v>204</v>
      </c>
      <c r="I15" s="100" t="s">
        <v>453</v>
      </c>
      <c r="J15" s="197" t="str">
        <f>"5877303X"</f>
        <v>5877303X</v>
      </c>
      <c r="K15" s="197" t="str">
        <f>"15/2"</f>
        <v>15/2</v>
      </c>
    </row>
    <row r="16" spans="1:11" x14ac:dyDescent="0.2">
      <c r="A16" s="245" t="s">
        <v>272</v>
      </c>
      <c r="B16" s="245" t="s">
        <v>259</v>
      </c>
      <c r="C16" s="255" t="s">
        <v>260</v>
      </c>
      <c r="D16" s="260" t="s">
        <v>273</v>
      </c>
      <c r="E16" s="257">
        <v>4</v>
      </c>
      <c r="F16" s="101" t="s">
        <v>454</v>
      </c>
      <c r="G16" s="101" t="s">
        <v>362</v>
      </c>
      <c r="H16" s="99" t="s">
        <v>195</v>
      </c>
      <c r="I16" s="100" t="s">
        <v>455</v>
      </c>
      <c r="J16" s="197" t="str">
        <f>"2761570F"</f>
        <v>2761570F</v>
      </c>
      <c r="K16" s="197" t="str">
        <f>"4/6"</f>
        <v>4/6</v>
      </c>
    </row>
    <row r="17" spans="1:11" x14ac:dyDescent="0.2">
      <c r="A17" s="245"/>
      <c r="B17" s="245"/>
      <c r="C17" s="245"/>
      <c r="D17" s="260"/>
      <c r="E17" s="257"/>
      <c r="F17" s="101" t="s">
        <v>456</v>
      </c>
      <c r="G17" s="101" t="s">
        <v>457</v>
      </c>
      <c r="H17" s="99" t="s">
        <v>195</v>
      </c>
      <c r="I17" s="100" t="s">
        <v>458</v>
      </c>
      <c r="J17" s="197" t="str">
        <f>"7342470V"</f>
        <v>7342470V</v>
      </c>
      <c r="K17" s="197" t="str">
        <f>"15"</f>
        <v>15</v>
      </c>
    </row>
    <row r="18" spans="1:11" x14ac:dyDescent="0.2">
      <c r="A18" s="245"/>
      <c r="B18" s="245"/>
      <c r="C18" s="245"/>
      <c r="D18" s="260"/>
      <c r="E18" s="257"/>
      <c r="F18" s="101" t="s">
        <v>459</v>
      </c>
      <c r="G18" s="101" t="s">
        <v>460</v>
      </c>
      <c r="H18" s="99" t="s">
        <v>195</v>
      </c>
      <c r="I18" s="100" t="s">
        <v>461</v>
      </c>
      <c r="J18" s="197" t="str">
        <f>"7158749Y"</f>
        <v>7158749Y</v>
      </c>
      <c r="K18" s="197" t="str">
        <f>"15/2"</f>
        <v>15/2</v>
      </c>
    </row>
    <row r="19" spans="1:11" x14ac:dyDescent="0.2">
      <c r="A19" s="245"/>
      <c r="B19" s="245"/>
      <c r="C19" s="245"/>
      <c r="D19" s="260"/>
      <c r="E19" s="257"/>
      <c r="F19" s="101" t="s">
        <v>462</v>
      </c>
      <c r="G19" s="101" t="s">
        <v>463</v>
      </c>
      <c r="H19" s="99" t="s">
        <v>195</v>
      </c>
      <c r="I19" s="100" t="s">
        <v>464</v>
      </c>
      <c r="J19" s="197" t="str">
        <f>"6407996M"</f>
        <v>6407996M</v>
      </c>
      <c r="K19" s="197" t="str">
        <f>"15/4"</f>
        <v>15/4</v>
      </c>
    </row>
    <row r="20" spans="1:11" x14ac:dyDescent="0.2">
      <c r="A20" s="245" t="s">
        <v>272</v>
      </c>
      <c r="B20" s="245" t="s">
        <v>259</v>
      </c>
      <c r="C20" s="255" t="s">
        <v>260</v>
      </c>
      <c r="D20" s="262" t="s">
        <v>274</v>
      </c>
      <c r="E20" s="263">
        <v>1</v>
      </c>
      <c r="F20" s="101" t="s">
        <v>478</v>
      </c>
      <c r="G20" s="101" t="s">
        <v>477</v>
      </c>
      <c r="H20" s="99" t="s">
        <v>468</v>
      </c>
      <c r="I20" s="100" t="s">
        <v>476</v>
      </c>
      <c r="J20" s="197" t="str">
        <f>"6834699V"</f>
        <v>6834699V</v>
      </c>
      <c r="K20" s="197" t="str">
        <f>"15/1"</f>
        <v>15/1</v>
      </c>
    </row>
    <row r="21" spans="1:11" x14ac:dyDescent="0.2">
      <c r="A21" s="245"/>
      <c r="B21" s="245"/>
      <c r="C21" s="245"/>
      <c r="D21" s="262"/>
      <c r="E21" s="263"/>
      <c r="F21" s="101" t="s">
        <v>475</v>
      </c>
      <c r="G21" s="101" t="s">
        <v>222</v>
      </c>
      <c r="H21" s="99" t="s">
        <v>468</v>
      </c>
      <c r="I21" s="100" t="s">
        <v>474</v>
      </c>
      <c r="J21" s="197" t="str">
        <f>"8579409U"</f>
        <v>8579409U</v>
      </c>
      <c r="K21" s="197" t="str">
        <f>"15/2"</f>
        <v>15/2</v>
      </c>
    </row>
    <row r="22" spans="1:11" x14ac:dyDescent="0.2">
      <c r="A22" s="245"/>
      <c r="B22" s="245"/>
      <c r="C22" s="245"/>
      <c r="D22" s="262"/>
      <c r="E22" s="263"/>
      <c r="F22" s="101" t="s">
        <v>473</v>
      </c>
      <c r="G22" s="101" t="s">
        <v>221</v>
      </c>
      <c r="H22" s="99" t="s">
        <v>468</v>
      </c>
      <c r="I22" s="100" t="s">
        <v>472</v>
      </c>
      <c r="J22" s="197" t="str">
        <f>"7759199L"</f>
        <v>7759199L</v>
      </c>
      <c r="K22" s="197" t="str">
        <f>"15/1"</f>
        <v>15/1</v>
      </c>
    </row>
    <row r="23" spans="1:11" x14ac:dyDescent="0.2">
      <c r="A23" s="245"/>
      <c r="B23" s="245"/>
      <c r="C23" s="245"/>
      <c r="D23" s="262"/>
      <c r="E23" s="263"/>
      <c r="F23" s="101" t="s">
        <v>471</v>
      </c>
      <c r="G23" s="101" t="s">
        <v>222</v>
      </c>
      <c r="H23" s="99" t="s">
        <v>468</v>
      </c>
      <c r="I23" s="100" t="s">
        <v>470</v>
      </c>
      <c r="J23" s="197" t="str">
        <f>"0495811Z"</f>
        <v>0495811Z</v>
      </c>
      <c r="K23" s="197" t="str">
        <f>"15/1"</f>
        <v>15/1</v>
      </c>
    </row>
    <row r="24" spans="1:11" x14ac:dyDescent="0.2">
      <c r="A24" s="245"/>
      <c r="B24" s="245"/>
      <c r="C24" s="245"/>
      <c r="D24" s="262"/>
      <c r="E24" s="263"/>
      <c r="F24" s="101" t="s">
        <v>469</v>
      </c>
      <c r="G24" s="101" t="s">
        <v>200</v>
      </c>
      <c r="H24" s="99" t="s">
        <v>468</v>
      </c>
      <c r="I24" s="100" t="s">
        <v>467</v>
      </c>
      <c r="J24" s="197" t="str">
        <f>"2828903U"</f>
        <v>2828903U</v>
      </c>
      <c r="K24" s="197" t="str">
        <f>"15/3"</f>
        <v>15/3</v>
      </c>
    </row>
    <row r="25" spans="1:11" x14ac:dyDescent="0.2">
      <c r="A25" s="245" t="s">
        <v>272</v>
      </c>
      <c r="B25" s="245" t="s">
        <v>259</v>
      </c>
      <c r="C25" s="255" t="s">
        <v>260</v>
      </c>
      <c r="D25" s="262" t="s">
        <v>274</v>
      </c>
      <c r="E25" s="257">
        <v>2</v>
      </c>
      <c r="F25" s="101" t="s">
        <v>85</v>
      </c>
      <c r="G25" s="101" t="s">
        <v>487</v>
      </c>
      <c r="H25" s="99" t="s">
        <v>208</v>
      </c>
      <c r="I25" s="100" t="s">
        <v>488</v>
      </c>
      <c r="J25" s="197" t="str">
        <f>"2875368Z"</f>
        <v>2875368Z</v>
      </c>
      <c r="K25" s="197" t="str">
        <f>"15/2"</f>
        <v>15/2</v>
      </c>
    </row>
    <row r="26" spans="1:11" x14ac:dyDescent="0.2">
      <c r="A26" s="245"/>
      <c r="B26" s="245"/>
      <c r="C26" s="245"/>
      <c r="D26" s="262"/>
      <c r="E26" s="257"/>
      <c r="F26" s="101" t="s">
        <v>489</v>
      </c>
      <c r="G26" s="101" t="s">
        <v>490</v>
      </c>
      <c r="H26" s="99" t="s">
        <v>208</v>
      </c>
      <c r="I26" s="100" t="s">
        <v>491</v>
      </c>
      <c r="J26" s="197" t="str">
        <f>"1364135Z"</f>
        <v>1364135Z</v>
      </c>
      <c r="K26" s="197" t="str">
        <f>"15/2"</f>
        <v>15/2</v>
      </c>
    </row>
    <row r="27" spans="1:11" x14ac:dyDescent="0.2">
      <c r="A27" s="245"/>
      <c r="B27" s="245"/>
      <c r="C27" s="245"/>
      <c r="D27" s="262"/>
      <c r="E27" s="257"/>
      <c r="F27" s="101" t="s">
        <v>492</v>
      </c>
      <c r="G27" s="101" t="s">
        <v>493</v>
      </c>
      <c r="H27" s="99" t="s">
        <v>208</v>
      </c>
      <c r="I27" s="100" t="s">
        <v>494</v>
      </c>
      <c r="J27" s="197" t="str">
        <f>"1442406G"</f>
        <v>1442406G</v>
      </c>
      <c r="K27" s="197" t="str">
        <f>"15/3"</f>
        <v>15/3</v>
      </c>
    </row>
    <row r="28" spans="1:11" x14ac:dyDescent="0.2">
      <c r="A28" s="245"/>
      <c r="B28" s="245"/>
      <c r="C28" s="245"/>
      <c r="D28" s="262"/>
      <c r="E28" s="257"/>
      <c r="F28" s="101" t="s">
        <v>495</v>
      </c>
      <c r="G28" s="101" t="s">
        <v>100</v>
      </c>
      <c r="H28" s="99" t="s">
        <v>208</v>
      </c>
      <c r="I28" s="100" t="s">
        <v>496</v>
      </c>
      <c r="J28" s="197" t="str">
        <f>"8047228L"</f>
        <v>8047228L</v>
      </c>
      <c r="K28" s="197" t="str">
        <f>"15/2"</f>
        <v>15/2</v>
      </c>
    </row>
    <row r="29" spans="1:11" x14ac:dyDescent="0.2">
      <c r="A29" s="245"/>
      <c r="B29" s="245"/>
      <c r="C29" s="245"/>
      <c r="D29" s="262"/>
      <c r="E29" s="257"/>
      <c r="F29" s="101" t="s">
        <v>497</v>
      </c>
      <c r="G29" s="101" t="s">
        <v>498</v>
      </c>
      <c r="H29" s="99" t="s">
        <v>208</v>
      </c>
      <c r="I29" s="100" t="s">
        <v>499</v>
      </c>
      <c r="J29" s="197" t="str">
        <f>"5808535Z"</f>
        <v>5808535Z</v>
      </c>
      <c r="K29" s="197" t="str">
        <f>"30"</f>
        <v>30</v>
      </c>
    </row>
    <row r="30" spans="1:11" x14ac:dyDescent="0.2">
      <c r="A30" s="245" t="s">
        <v>272</v>
      </c>
      <c r="B30" s="245" t="s">
        <v>259</v>
      </c>
      <c r="C30" s="255" t="s">
        <v>260</v>
      </c>
      <c r="D30" s="260" t="s">
        <v>274</v>
      </c>
      <c r="E30" s="257">
        <v>3</v>
      </c>
      <c r="F30" s="101" t="s">
        <v>486</v>
      </c>
      <c r="G30" s="101" t="s">
        <v>223</v>
      </c>
      <c r="H30" s="99" t="s">
        <v>432</v>
      </c>
      <c r="I30" s="100" t="s">
        <v>485</v>
      </c>
      <c r="J30" s="197" t="str">
        <f>"0414295"</f>
        <v>0414295</v>
      </c>
      <c r="K30" s="197" t="str">
        <f>"15"</f>
        <v>15</v>
      </c>
    </row>
    <row r="31" spans="1:11" x14ac:dyDescent="0.2">
      <c r="A31" s="245"/>
      <c r="B31" s="245"/>
      <c r="C31" s="245"/>
      <c r="D31" s="260"/>
      <c r="E31" s="257"/>
      <c r="F31" s="101" t="s">
        <v>484</v>
      </c>
      <c r="G31" s="101" t="s">
        <v>483</v>
      </c>
      <c r="H31" s="99" t="s">
        <v>193</v>
      </c>
      <c r="I31" s="100" t="s">
        <v>482</v>
      </c>
      <c r="J31" s="197" t="str">
        <f>"5714639"</f>
        <v>5714639</v>
      </c>
      <c r="K31" s="197" t="str">
        <f>"15/3"</f>
        <v>15/3</v>
      </c>
    </row>
    <row r="32" spans="1:11" x14ac:dyDescent="0.2">
      <c r="A32" s="245"/>
      <c r="B32" s="245"/>
      <c r="C32" s="245"/>
      <c r="D32" s="260"/>
      <c r="E32" s="257"/>
      <c r="F32" s="101" t="s">
        <v>481</v>
      </c>
      <c r="G32" s="101" t="s">
        <v>480</v>
      </c>
      <c r="H32" s="99" t="s">
        <v>195</v>
      </c>
      <c r="I32" s="100" t="s">
        <v>479</v>
      </c>
      <c r="J32" s="197" t="str">
        <f>"528872"</f>
        <v>528872</v>
      </c>
      <c r="K32" s="197" t="str">
        <f>"15/3"</f>
        <v>15/3</v>
      </c>
    </row>
    <row r="33" spans="1:11" x14ac:dyDescent="0.2">
      <c r="A33" s="245"/>
      <c r="B33" s="245"/>
      <c r="C33" s="245"/>
      <c r="D33" s="260"/>
      <c r="E33" s="257"/>
      <c r="F33" s="101" t="s">
        <v>301</v>
      </c>
      <c r="G33" s="101" t="s">
        <v>215</v>
      </c>
      <c r="H33" s="99" t="s">
        <v>201</v>
      </c>
      <c r="I33" s="100" t="s">
        <v>302</v>
      </c>
      <c r="J33" s="197" t="str">
        <f>"2085398"</f>
        <v>2085398</v>
      </c>
      <c r="K33" s="197" t="str">
        <f>"15/3"</f>
        <v>15/3</v>
      </c>
    </row>
    <row r="34" spans="1:11" x14ac:dyDescent="0.2">
      <c r="A34" s="245"/>
      <c r="B34" s="245"/>
      <c r="C34" s="245"/>
      <c r="D34" s="260"/>
      <c r="E34" s="257"/>
      <c r="F34" s="101" t="s">
        <v>224</v>
      </c>
      <c r="G34" s="101" t="s">
        <v>225</v>
      </c>
      <c r="H34" s="99" t="s">
        <v>199</v>
      </c>
      <c r="I34" s="100" t="s">
        <v>316</v>
      </c>
      <c r="J34" s="197" t="str">
        <f>"6791458"</f>
        <v>6791458</v>
      </c>
      <c r="K34" s="197" t="str">
        <f>"30"</f>
        <v>30</v>
      </c>
    </row>
    <row r="35" spans="1:11" x14ac:dyDescent="0.2">
      <c r="A35" s="245" t="s">
        <v>272</v>
      </c>
      <c r="B35" s="245" t="s">
        <v>259</v>
      </c>
      <c r="C35" s="255" t="s">
        <v>260</v>
      </c>
      <c r="D35" s="260" t="s">
        <v>274</v>
      </c>
      <c r="E35" s="257">
        <v>4</v>
      </c>
      <c r="F35" s="101" t="s">
        <v>500</v>
      </c>
      <c r="G35" s="101" t="s">
        <v>362</v>
      </c>
      <c r="H35" s="99" t="s">
        <v>208</v>
      </c>
      <c r="I35" s="100" t="s">
        <v>501</v>
      </c>
      <c r="J35" s="197" t="str">
        <f>"6102156C"</f>
        <v>6102156C</v>
      </c>
      <c r="K35" s="197" t="str">
        <f>"15"</f>
        <v>15</v>
      </c>
    </row>
    <row r="36" spans="1:11" x14ac:dyDescent="0.2">
      <c r="A36" s="245"/>
      <c r="B36" s="245"/>
      <c r="C36" s="245"/>
      <c r="D36" s="260"/>
      <c r="E36" s="257"/>
      <c r="F36" s="101" t="s">
        <v>502</v>
      </c>
      <c r="G36" s="101" t="s">
        <v>503</v>
      </c>
      <c r="H36" s="99" t="s">
        <v>208</v>
      </c>
      <c r="I36" s="100" t="s">
        <v>504</v>
      </c>
      <c r="J36" s="197" t="s">
        <v>505</v>
      </c>
      <c r="K36" s="197" t="str">
        <f>"15/2"</f>
        <v>15/2</v>
      </c>
    </row>
    <row r="37" spans="1:11" x14ac:dyDescent="0.2">
      <c r="A37" s="245"/>
      <c r="B37" s="245"/>
      <c r="C37" s="245"/>
      <c r="D37" s="260"/>
      <c r="E37" s="257"/>
      <c r="F37" s="101" t="s">
        <v>506</v>
      </c>
      <c r="G37" s="101" t="s">
        <v>507</v>
      </c>
      <c r="H37" s="99" t="s">
        <v>208</v>
      </c>
      <c r="I37" s="100" t="s">
        <v>508</v>
      </c>
      <c r="J37" s="197" t="str">
        <f>"7939909K"</f>
        <v>7939909K</v>
      </c>
      <c r="K37" s="197" t="str">
        <f>"15/1"</f>
        <v>15/1</v>
      </c>
    </row>
    <row r="38" spans="1:11" x14ac:dyDescent="0.2">
      <c r="A38" s="245"/>
      <c r="B38" s="245"/>
      <c r="C38" s="245"/>
      <c r="D38" s="260"/>
      <c r="E38" s="257"/>
      <c r="F38" s="101" t="s">
        <v>509</v>
      </c>
      <c r="G38" s="101" t="s">
        <v>510</v>
      </c>
      <c r="H38" s="99" t="s">
        <v>208</v>
      </c>
      <c r="I38" s="100" t="s">
        <v>511</v>
      </c>
      <c r="J38" s="197" t="str">
        <f>"7357058T"</f>
        <v>7357058T</v>
      </c>
      <c r="K38" s="197" t="str">
        <f>"15/2"</f>
        <v>15/2</v>
      </c>
    </row>
    <row r="39" spans="1:11" x14ac:dyDescent="0.2">
      <c r="A39" s="245"/>
      <c r="B39" s="245"/>
      <c r="C39" s="245"/>
      <c r="D39" s="260"/>
      <c r="E39" s="257"/>
      <c r="F39" s="101" t="s">
        <v>512</v>
      </c>
      <c r="G39" s="101" t="s">
        <v>507</v>
      </c>
      <c r="H39" s="99" t="s">
        <v>208</v>
      </c>
      <c r="I39" s="100" t="s">
        <v>513</v>
      </c>
      <c r="J39" s="197" t="str">
        <f>""</f>
        <v/>
      </c>
      <c r="K39" s="197" t="str">
        <f>"30"</f>
        <v>30</v>
      </c>
    </row>
    <row r="40" spans="1:11" x14ac:dyDescent="0.2">
      <c r="A40" s="245"/>
      <c r="B40" s="245"/>
      <c r="C40" s="245"/>
      <c r="D40" s="260"/>
      <c r="E40" s="257"/>
      <c r="F40" s="101" t="s">
        <v>514</v>
      </c>
      <c r="G40" s="101" t="s">
        <v>457</v>
      </c>
      <c r="H40" s="99" t="s">
        <v>208</v>
      </c>
      <c r="I40" s="100" t="s">
        <v>515</v>
      </c>
      <c r="J40" s="197" t="str">
        <f>"5347923J"</f>
        <v>5347923J</v>
      </c>
      <c r="K40" s="197" t="str">
        <f>"15/5"</f>
        <v>15/5</v>
      </c>
    </row>
    <row r="41" spans="1:11" x14ac:dyDescent="0.2">
      <c r="A41" s="245" t="s">
        <v>272</v>
      </c>
      <c r="B41" s="245" t="s">
        <v>259</v>
      </c>
      <c r="C41" s="255" t="s">
        <v>260</v>
      </c>
      <c r="D41" s="262" t="s">
        <v>275</v>
      </c>
      <c r="E41" s="264">
        <v>1</v>
      </c>
      <c r="F41" s="72" t="s">
        <v>346</v>
      </c>
      <c r="G41" s="72" t="s">
        <v>347</v>
      </c>
      <c r="H41" s="70" t="s">
        <v>195</v>
      </c>
      <c r="I41" s="67" t="s">
        <v>348</v>
      </c>
      <c r="J41" s="193" t="str">
        <f>"7071639"</f>
        <v>7071639</v>
      </c>
      <c r="K41" s="193" t="str">
        <f>"15/4"</f>
        <v>15/4</v>
      </c>
    </row>
    <row r="42" spans="1:11" x14ac:dyDescent="0.2">
      <c r="A42" s="245"/>
      <c r="B42" s="245"/>
      <c r="C42" s="245"/>
      <c r="D42" s="262"/>
      <c r="E42" s="264"/>
      <c r="F42" s="72" t="s">
        <v>349</v>
      </c>
      <c r="G42" s="72" t="s">
        <v>350</v>
      </c>
      <c r="H42" s="70" t="s">
        <v>195</v>
      </c>
      <c r="I42" s="67" t="s">
        <v>351</v>
      </c>
      <c r="J42" s="193" t="str">
        <f>"6992494"</f>
        <v>6992494</v>
      </c>
      <c r="K42" s="193" t="str">
        <f>"15/1"</f>
        <v>15/1</v>
      </c>
    </row>
    <row r="43" spans="1:11" x14ac:dyDescent="0.2">
      <c r="A43" s="245"/>
      <c r="B43" s="245"/>
      <c r="C43" s="245"/>
      <c r="D43" s="262"/>
      <c r="E43" s="264"/>
      <c r="F43" s="72" t="s">
        <v>352</v>
      </c>
      <c r="G43" s="72" t="s">
        <v>353</v>
      </c>
      <c r="H43" s="70" t="s">
        <v>195</v>
      </c>
      <c r="I43" s="67" t="s">
        <v>354</v>
      </c>
      <c r="J43" s="193" t="str">
        <f>"7212852"</f>
        <v>7212852</v>
      </c>
      <c r="K43" s="193" t="str">
        <f>"15/3"</f>
        <v>15/3</v>
      </c>
    </row>
    <row r="44" spans="1:11" x14ac:dyDescent="0.2">
      <c r="A44" s="245" t="s">
        <v>272</v>
      </c>
      <c r="B44" s="245" t="s">
        <v>259</v>
      </c>
      <c r="C44" s="255" t="s">
        <v>260</v>
      </c>
      <c r="D44" s="262" t="s">
        <v>275</v>
      </c>
      <c r="E44" s="265">
        <v>2</v>
      </c>
      <c r="F44" s="72" t="s">
        <v>355</v>
      </c>
      <c r="G44" s="72" t="s">
        <v>356</v>
      </c>
      <c r="H44" s="70" t="s">
        <v>211</v>
      </c>
      <c r="I44" s="67" t="s">
        <v>363</v>
      </c>
      <c r="J44" s="193" t="str">
        <f>"9323438W"</f>
        <v>9323438W</v>
      </c>
      <c r="K44" s="193" t="str">
        <f>"15/2"</f>
        <v>15/2</v>
      </c>
    </row>
    <row r="45" spans="1:11" x14ac:dyDescent="0.2">
      <c r="A45" s="245"/>
      <c r="B45" s="245"/>
      <c r="C45" s="255"/>
      <c r="D45" s="262"/>
      <c r="E45" s="265"/>
      <c r="F45" s="72" t="s">
        <v>357</v>
      </c>
      <c r="G45" s="72" t="s">
        <v>358</v>
      </c>
      <c r="H45" s="70" t="s">
        <v>211</v>
      </c>
      <c r="I45" s="67" t="s">
        <v>364</v>
      </c>
      <c r="J45" s="193" t="str">
        <f>"7063900B"</f>
        <v>7063900B</v>
      </c>
      <c r="K45" s="193" t="str">
        <f>"15/3"</f>
        <v>15/3</v>
      </c>
    </row>
    <row r="46" spans="1:11" x14ac:dyDescent="0.2">
      <c r="A46" s="245"/>
      <c r="B46" s="245"/>
      <c r="C46" s="255"/>
      <c r="D46" s="262"/>
      <c r="E46" s="265"/>
      <c r="F46" s="72" t="s">
        <v>359</v>
      </c>
      <c r="G46" s="72" t="s">
        <v>360</v>
      </c>
      <c r="H46" s="70" t="s">
        <v>211</v>
      </c>
      <c r="I46" s="67" t="s">
        <v>365</v>
      </c>
      <c r="J46" s="193" t="str">
        <f>"6381354D"</f>
        <v>6381354D</v>
      </c>
      <c r="K46" s="193" t="str">
        <f>"15/3"</f>
        <v>15/3</v>
      </c>
    </row>
    <row r="47" spans="1:11" x14ac:dyDescent="0.2">
      <c r="A47" s="245"/>
      <c r="B47" s="245"/>
      <c r="C47" s="255"/>
      <c r="D47" s="262"/>
      <c r="E47" s="265"/>
      <c r="F47" s="72" t="s">
        <v>361</v>
      </c>
      <c r="G47" s="72" t="s">
        <v>362</v>
      </c>
      <c r="H47" s="70" t="s">
        <v>211</v>
      </c>
      <c r="I47" s="67" t="s">
        <v>366</v>
      </c>
      <c r="J47" s="193" t="str">
        <f>""</f>
        <v/>
      </c>
      <c r="K47" s="193" t="str">
        <f>"15/2"</f>
        <v>15/2</v>
      </c>
    </row>
    <row r="48" spans="1:11" x14ac:dyDescent="0.2">
      <c r="A48" s="245" t="s">
        <v>272</v>
      </c>
      <c r="B48" s="245" t="s">
        <v>259</v>
      </c>
      <c r="C48" s="255" t="s">
        <v>260</v>
      </c>
      <c r="D48" s="262" t="s">
        <v>275</v>
      </c>
      <c r="E48" s="257">
        <v>3</v>
      </c>
      <c r="F48" s="72" t="s">
        <v>367</v>
      </c>
      <c r="G48" s="72" t="s">
        <v>368</v>
      </c>
      <c r="H48" s="70" t="s">
        <v>201</v>
      </c>
      <c r="I48" s="67" t="s">
        <v>369</v>
      </c>
      <c r="J48" s="193" t="str">
        <f>"9916220"</f>
        <v>9916220</v>
      </c>
      <c r="K48" s="193" t="str">
        <f>"30"</f>
        <v>30</v>
      </c>
    </row>
    <row r="49" spans="1:11" x14ac:dyDescent="0.2">
      <c r="A49" s="245"/>
      <c r="B49" s="245"/>
      <c r="C49" s="255"/>
      <c r="D49" s="262"/>
      <c r="E49" s="257"/>
      <c r="F49" s="72" t="s">
        <v>370</v>
      </c>
      <c r="G49" s="72" t="s">
        <v>371</v>
      </c>
      <c r="H49" s="70" t="s">
        <v>195</v>
      </c>
      <c r="I49" s="67" t="s">
        <v>372</v>
      </c>
      <c r="J49" s="193" t="str">
        <f>"2739870"</f>
        <v>2739870</v>
      </c>
      <c r="K49" s="193" t="str">
        <f>"15/3"</f>
        <v>15/3</v>
      </c>
    </row>
    <row r="50" spans="1:11" x14ac:dyDescent="0.2">
      <c r="A50" s="245"/>
      <c r="B50" s="245"/>
      <c r="C50" s="255"/>
      <c r="D50" s="262"/>
      <c r="E50" s="257"/>
      <c r="F50" s="72" t="s">
        <v>373</v>
      </c>
      <c r="G50" s="72" t="s">
        <v>215</v>
      </c>
      <c r="H50" s="70" t="s">
        <v>193</v>
      </c>
      <c r="I50" s="67" t="s">
        <v>374</v>
      </c>
      <c r="J50" s="193" t="str">
        <f>"6853539"</f>
        <v>6853539</v>
      </c>
      <c r="K50" s="193" t="str">
        <f>"15/3"</f>
        <v>15/3</v>
      </c>
    </row>
    <row r="51" spans="1:11" x14ac:dyDescent="0.2">
      <c r="A51" s="245"/>
      <c r="B51" s="245"/>
      <c r="C51" s="245"/>
      <c r="D51" s="262"/>
      <c r="E51" s="257"/>
      <c r="F51" s="72" t="s">
        <v>109</v>
      </c>
      <c r="G51" s="72" t="s">
        <v>221</v>
      </c>
      <c r="H51" s="70" t="s">
        <v>195</v>
      </c>
      <c r="I51" s="67" t="s">
        <v>375</v>
      </c>
      <c r="J51" s="193" t="str">
        <f>"6388694"</f>
        <v>6388694</v>
      </c>
      <c r="K51" s="193" t="str">
        <f>"15/3"</f>
        <v>15/3</v>
      </c>
    </row>
    <row r="52" spans="1:11" x14ac:dyDescent="0.2">
      <c r="A52" s="245" t="s">
        <v>272</v>
      </c>
      <c r="B52" s="245" t="s">
        <v>259</v>
      </c>
      <c r="C52" s="255" t="s">
        <v>260</v>
      </c>
      <c r="D52" s="262" t="s">
        <v>275</v>
      </c>
      <c r="E52" s="257">
        <v>4</v>
      </c>
      <c r="F52" s="72" t="s">
        <v>376</v>
      </c>
      <c r="G52" s="72" t="s">
        <v>377</v>
      </c>
      <c r="H52" s="70" t="s">
        <v>194</v>
      </c>
      <c r="I52" s="67" t="s">
        <v>378</v>
      </c>
      <c r="J52" s="193" t="str">
        <f>"1507495F"</f>
        <v>1507495F</v>
      </c>
      <c r="K52" s="193" t="str">
        <f>"15/5"</f>
        <v>15/5</v>
      </c>
    </row>
    <row r="53" spans="1:11" x14ac:dyDescent="0.2">
      <c r="A53" s="245"/>
      <c r="B53" s="245"/>
      <c r="C53" s="245"/>
      <c r="D53" s="262"/>
      <c r="E53" s="257"/>
      <c r="F53" s="72" t="s">
        <v>379</v>
      </c>
      <c r="G53" s="72" t="s">
        <v>380</v>
      </c>
      <c r="H53" s="70" t="s">
        <v>194</v>
      </c>
      <c r="I53" s="67" t="s">
        <v>381</v>
      </c>
      <c r="J53" s="193" t="str">
        <f>"5255554H"</f>
        <v>5255554H</v>
      </c>
      <c r="K53" s="193" t="str">
        <f>"15/2"</f>
        <v>15/2</v>
      </c>
    </row>
    <row r="54" spans="1:11" x14ac:dyDescent="0.2">
      <c r="A54" s="245"/>
      <c r="B54" s="245"/>
      <c r="C54" s="245"/>
      <c r="D54" s="262"/>
      <c r="E54" s="257"/>
      <c r="F54" s="72" t="s">
        <v>382</v>
      </c>
      <c r="G54" s="72" t="s">
        <v>383</v>
      </c>
      <c r="H54" s="70" t="s">
        <v>194</v>
      </c>
      <c r="I54" s="67" t="s">
        <v>384</v>
      </c>
      <c r="J54" s="193" t="str">
        <f>"5148067Z"</f>
        <v>5148067Z</v>
      </c>
      <c r="K54" s="193" t="str">
        <f>"15/5"</f>
        <v>15/5</v>
      </c>
    </row>
    <row r="55" spans="1:11" x14ac:dyDescent="0.2">
      <c r="A55" s="245" t="s">
        <v>272</v>
      </c>
      <c r="B55" s="245" t="s">
        <v>259</v>
      </c>
      <c r="C55" s="255" t="s">
        <v>260</v>
      </c>
      <c r="D55" s="262" t="s">
        <v>276</v>
      </c>
      <c r="E55" s="263">
        <v>1</v>
      </c>
      <c r="F55" s="72" t="s">
        <v>521</v>
      </c>
      <c r="G55" s="72" t="s">
        <v>520</v>
      </c>
      <c r="H55" s="70" t="s">
        <v>204</v>
      </c>
      <c r="I55" s="67" t="s">
        <v>519</v>
      </c>
      <c r="J55" s="194" t="str">
        <f>"7230873U"</f>
        <v>7230873U</v>
      </c>
      <c r="K55" s="194" t="str">
        <f>"15/3"</f>
        <v>15/3</v>
      </c>
    </row>
    <row r="56" spans="1:11" x14ac:dyDescent="0.2">
      <c r="A56" s="245"/>
      <c r="B56" s="245"/>
      <c r="C56" s="255"/>
      <c r="D56" s="262"/>
      <c r="E56" s="263"/>
      <c r="F56" s="72" t="s">
        <v>226</v>
      </c>
      <c r="G56" s="72" t="s">
        <v>222</v>
      </c>
      <c r="H56" s="70" t="s">
        <v>204</v>
      </c>
      <c r="I56" s="67" t="s">
        <v>303</v>
      </c>
      <c r="J56" s="194" t="str">
        <f>"9012787G"</f>
        <v>9012787G</v>
      </c>
      <c r="K56" s="194" t="str">
        <f>"15/4"</f>
        <v>15/4</v>
      </c>
    </row>
    <row r="57" spans="1:11" x14ac:dyDescent="0.2">
      <c r="A57" s="245"/>
      <c r="B57" s="245"/>
      <c r="C57" s="255"/>
      <c r="D57" s="262"/>
      <c r="E57" s="263"/>
      <c r="F57" s="72" t="s">
        <v>518</v>
      </c>
      <c r="G57" s="72" t="s">
        <v>517</v>
      </c>
      <c r="H57" s="70" t="s">
        <v>204</v>
      </c>
      <c r="I57" s="67" t="s">
        <v>516</v>
      </c>
      <c r="J57" s="194" t="str">
        <f>"4333465M"</f>
        <v>4333465M</v>
      </c>
      <c r="K57" s="194" t="str">
        <f>"15/9"</f>
        <v>15/9</v>
      </c>
    </row>
    <row r="58" spans="1:11" x14ac:dyDescent="0.2">
      <c r="A58" s="245"/>
      <c r="B58" s="245"/>
      <c r="C58" s="255"/>
      <c r="D58" s="262"/>
      <c r="E58" s="263"/>
      <c r="F58" s="72" t="s">
        <v>227</v>
      </c>
      <c r="G58" s="72" t="s">
        <v>228</v>
      </c>
      <c r="H58" s="70" t="s">
        <v>204</v>
      </c>
      <c r="I58" s="67" t="s">
        <v>304</v>
      </c>
      <c r="J58" s="194" t="str">
        <f>"7114098"</f>
        <v>7114098</v>
      </c>
      <c r="K58" s="194" t="str">
        <f>"15/4"</f>
        <v>15/4</v>
      </c>
    </row>
    <row r="59" spans="1:11" x14ac:dyDescent="0.2">
      <c r="A59" s="245" t="s">
        <v>272</v>
      </c>
      <c r="B59" s="245" t="s">
        <v>259</v>
      </c>
      <c r="C59" s="255" t="s">
        <v>260</v>
      </c>
      <c r="D59" s="262" t="s">
        <v>276</v>
      </c>
      <c r="E59" s="257">
        <v>2</v>
      </c>
      <c r="F59" s="72" t="s">
        <v>522</v>
      </c>
      <c r="G59" s="72" t="s">
        <v>196</v>
      </c>
      <c r="H59" s="70" t="s">
        <v>208</v>
      </c>
      <c r="I59" s="67" t="s">
        <v>523</v>
      </c>
      <c r="J59" s="194" t="str">
        <f>"6303378X"</f>
        <v>6303378X</v>
      </c>
      <c r="K59" s="194" t="str">
        <f>"15/4"</f>
        <v>15/4</v>
      </c>
    </row>
    <row r="60" spans="1:11" x14ac:dyDescent="0.2">
      <c r="A60" s="245"/>
      <c r="B60" s="245"/>
      <c r="C60" s="255"/>
      <c r="D60" s="262"/>
      <c r="E60" s="257"/>
      <c r="F60" s="72" t="s">
        <v>524</v>
      </c>
      <c r="G60" s="72" t="s">
        <v>525</v>
      </c>
      <c r="H60" s="70" t="s">
        <v>208</v>
      </c>
      <c r="I60" s="67" t="s">
        <v>526</v>
      </c>
      <c r="J60" s="194" t="str">
        <f>"9812489Y"</f>
        <v>9812489Y</v>
      </c>
      <c r="K60" s="194" t="str">
        <f>"15/4"</f>
        <v>15/4</v>
      </c>
    </row>
    <row r="61" spans="1:11" x14ac:dyDescent="0.2">
      <c r="A61" s="245"/>
      <c r="B61" s="245"/>
      <c r="C61" s="255"/>
      <c r="D61" s="262"/>
      <c r="E61" s="257"/>
      <c r="F61" s="72" t="s">
        <v>527</v>
      </c>
      <c r="G61" s="72" t="s">
        <v>528</v>
      </c>
      <c r="H61" s="70" t="s">
        <v>208</v>
      </c>
      <c r="I61" s="67" t="s">
        <v>529</v>
      </c>
      <c r="J61" s="194" t="str">
        <f>"8476184T"</f>
        <v>8476184T</v>
      </c>
      <c r="K61" s="194" t="str">
        <f>"15/5"</f>
        <v>15/5</v>
      </c>
    </row>
    <row r="62" spans="1:11" x14ac:dyDescent="0.2">
      <c r="A62" s="245"/>
      <c r="B62" s="245"/>
      <c r="C62" s="255"/>
      <c r="D62" s="262"/>
      <c r="E62" s="257"/>
      <c r="F62" s="72" t="s">
        <v>497</v>
      </c>
      <c r="G62" s="72" t="s">
        <v>498</v>
      </c>
      <c r="H62" s="70" t="s">
        <v>208</v>
      </c>
      <c r="I62" s="67" t="s">
        <v>499</v>
      </c>
      <c r="J62" s="194" t="str">
        <f>"5808535Z"</f>
        <v>5808535Z</v>
      </c>
      <c r="K62" s="194" t="str">
        <f>"30"</f>
        <v>30</v>
      </c>
    </row>
    <row r="63" spans="1:11" x14ac:dyDescent="0.2">
      <c r="A63" s="245"/>
      <c r="B63" s="245"/>
      <c r="C63" s="245"/>
      <c r="D63" s="262"/>
      <c r="E63" s="257"/>
      <c r="F63" s="72" t="s">
        <v>530</v>
      </c>
      <c r="G63" s="72" t="s">
        <v>196</v>
      </c>
      <c r="H63" s="70" t="s">
        <v>208</v>
      </c>
      <c r="I63" s="67" t="s">
        <v>531</v>
      </c>
      <c r="J63" s="194" t="str">
        <f>"3255988S"</f>
        <v>3255988S</v>
      </c>
      <c r="K63" s="194" t="str">
        <f>"30"</f>
        <v>30</v>
      </c>
    </row>
    <row r="64" spans="1:11" x14ac:dyDescent="0.2">
      <c r="A64" s="245" t="s">
        <v>272</v>
      </c>
      <c r="B64" s="245" t="s">
        <v>259</v>
      </c>
      <c r="C64" s="255" t="s">
        <v>260</v>
      </c>
      <c r="D64" s="262" t="s">
        <v>276</v>
      </c>
      <c r="E64" s="257">
        <v>3</v>
      </c>
      <c r="F64" s="72" t="s">
        <v>541</v>
      </c>
      <c r="G64" s="72" t="s">
        <v>540</v>
      </c>
      <c r="H64" s="70" t="s">
        <v>468</v>
      </c>
      <c r="I64" s="67" t="s">
        <v>539</v>
      </c>
      <c r="J64" s="194" t="str">
        <f>"561999T"</f>
        <v>561999T</v>
      </c>
      <c r="K64" s="194" t="str">
        <f>"15/3"</f>
        <v>15/3</v>
      </c>
    </row>
    <row r="65" spans="1:12" x14ac:dyDescent="0.2">
      <c r="A65" s="245"/>
      <c r="B65" s="245"/>
      <c r="C65" s="255"/>
      <c r="D65" s="262"/>
      <c r="E65" s="257"/>
      <c r="F65" s="72" t="s">
        <v>538</v>
      </c>
      <c r="G65" s="72" t="s">
        <v>537</v>
      </c>
      <c r="H65" s="70" t="s">
        <v>468</v>
      </c>
      <c r="I65" s="67" t="s">
        <v>536</v>
      </c>
      <c r="J65" s="194" t="str">
        <f>"1160015K"</f>
        <v>1160015K</v>
      </c>
      <c r="K65" s="194" t="str">
        <f>"15/4"</f>
        <v>15/4</v>
      </c>
    </row>
    <row r="66" spans="1:12" x14ac:dyDescent="0.2">
      <c r="A66" s="245"/>
      <c r="B66" s="245"/>
      <c r="C66" s="255"/>
      <c r="D66" s="262"/>
      <c r="E66" s="257"/>
      <c r="F66" s="72" t="s">
        <v>535</v>
      </c>
      <c r="G66" s="72" t="s">
        <v>222</v>
      </c>
      <c r="H66" s="70" t="s">
        <v>468</v>
      </c>
      <c r="I66" s="67" t="s">
        <v>534</v>
      </c>
      <c r="J66" s="194" t="str">
        <f>"8621497S"</f>
        <v>8621497S</v>
      </c>
      <c r="K66" s="194" t="str">
        <f>"15/5"</f>
        <v>15/5</v>
      </c>
    </row>
    <row r="67" spans="1:12" x14ac:dyDescent="0.2">
      <c r="A67" s="245"/>
      <c r="B67" s="245"/>
      <c r="C67" s="245"/>
      <c r="D67" s="262"/>
      <c r="E67" s="257"/>
      <c r="F67" s="72" t="s">
        <v>533</v>
      </c>
      <c r="G67" s="72" t="s">
        <v>431</v>
      </c>
      <c r="H67" s="70" t="s">
        <v>468</v>
      </c>
      <c r="I67" s="67" t="s">
        <v>532</v>
      </c>
      <c r="J67" s="194" t="str">
        <f>"3800843A"</f>
        <v>3800843A</v>
      </c>
      <c r="K67" s="194" t="str">
        <f>"15/3"</f>
        <v>15/3</v>
      </c>
    </row>
    <row r="68" spans="1:12" x14ac:dyDescent="0.2">
      <c r="A68" s="245" t="s">
        <v>272</v>
      </c>
      <c r="B68" s="245" t="s">
        <v>259</v>
      </c>
      <c r="C68" s="255" t="s">
        <v>260</v>
      </c>
      <c r="D68" s="256" t="s">
        <v>276</v>
      </c>
      <c r="E68" s="257">
        <v>4</v>
      </c>
      <c r="F68" s="72" t="s">
        <v>551</v>
      </c>
      <c r="G68" s="72" t="s">
        <v>460</v>
      </c>
      <c r="H68" s="70" t="s">
        <v>543</v>
      </c>
      <c r="I68" s="67" t="s">
        <v>550</v>
      </c>
      <c r="J68" s="194" t="str">
        <f>"6171876K"</f>
        <v>6171876K</v>
      </c>
      <c r="K68" s="194" t="str">
        <f>"15/3"</f>
        <v>15/3</v>
      </c>
    </row>
    <row r="69" spans="1:12" x14ac:dyDescent="0.2">
      <c r="A69" s="245"/>
      <c r="B69" s="245"/>
      <c r="C69" s="245"/>
      <c r="D69" s="256"/>
      <c r="E69" s="257"/>
      <c r="F69" s="72" t="s">
        <v>549</v>
      </c>
      <c r="G69" s="72" t="s">
        <v>431</v>
      </c>
      <c r="H69" s="70" t="s">
        <v>543</v>
      </c>
      <c r="I69" s="67" t="s">
        <v>548</v>
      </c>
      <c r="J69" s="194" t="str">
        <f>"1238057N"</f>
        <v>1238057N</v>
      </c>
      <c r="K69" s="194" t="str">
        <f>"30"</f>
        <v>30</v>
      </c>
    </row>
    <row r="70" spans="1:12" x14ac:dyDescent="0.2">
      <c r="A70" s="245"/>
      <c r="B70" s="245"/>
      <c r="C70" s="245"/>
      <c r="D70" s="256"/>
      <c r="E70" s="257"/>
      <c r="F70" s="72" t="s">
        <v>547</v>
      </c>
      <c r="G70" s="72" t="s">
        <v>525</v>
      </c>
      <c r="H70" s="70" t="s">
        <v>543</v>
      </c>
      <c r="I70" s="67" t="s">
        <v>546</v>
      </c>
      <c r="J70" s="194" t="str">
        <f>"9172694U"</f>
        <v>9172694U</v>
      </c>
      <c r="K70" s="194" t="str">
        <f>"30"</f>
        <v>30</v>
      </c>
    </row>
    <row r="71" spans="1:12" x14ac:dyDescent="0.2">
      <c r="A71" s="245"/>
      <c r="B71" s="245"/>
      <c r="C71" s="245"/>
      <c r="D71" s="256"/>
      <c r="E71" s="257"/>
      <c r="F71" s="72" t="s">
        <v>200</v>
      </c>
      <c r="G71" s="72" t="s">
        <v>196</v>
      </c>
      <c r="H71" s="70" t="s">
        <v>543</v>
      </c>
      <c r="I71" s="67" t="s">
        <v>545</v>
      </c>
      <c r="J71" s="194" t="str">
        <f>"626926R"</f>
        <v>626926R</v>
      </c>
      <c r="K71" s="194" t="str">
        <f>"30"</f>
        <v>30</v>
      </c>
    </row>
    <row r="72" spans="1:12" x14ac:dyDescent="0.2">
      <c r="A72" s="245"/>
      <c r="B72" s="245"/>
      <c r="C72" s="245"/>
      <c r="D72" s="256"/>
      <c r="E72" s="257"/>
      <c r="F72" s="72" t="s">
        <v>127</v>
      </c>
      <c r="G72" s="72" t="s">
        <v>544</v>
      </c>
      <c r="H72" s="70" t="s">
        <v>543</v>
      </c>
      <c r="I72" s="67" t="s">
        <v>542</v>
      </c>
      <c r="J72" s="194" t="str">
        <f>"1432905E"</f>
        <v>1432905E</v>
      </c>
      <c r="K72" s="194" t="str">
        <f>"30/1"</f>
        <v>30/1</v>
      </c>
    </row>
    <row r="73" spans="1:12" x14ac:dyDescent="0.2">
      <c r="A73" s="245" t="s">
        <v>272</v>
      </c>
      <c r="B73" s="245" t="s">
        <v>259</v>
      </c>
      <c r="C73" s="255" t="s">
        <v>260</v>
      </c>
      <c r="D73" s="256" t="s">
        <v>276</v>
      </c>
      <c r="E73" s="257">
        <v>5</v>
      </c>
      <c r="F73" s="72" t="s">
        <v>514</v>
      </c>
      <c r="G73" s="72" t="s">
        <v>457</v>
      </c>
      <c r="H73" s="70" t="s">
        <v>208</v>
      </c>
      <c r="I73" s="67" t="s">
        <v>515</v>
      </c>
      <c r="J73" s="194" t="str">
        <f>"5347923J"</f>
        <v>5347923J</v>
      </c>
      <c r="K73" s="194" t="str">
        <f>"15/5"</f>
        <v>15/5</v>
      </c>
    </row>
    <row r="74" spans="1:12" x14ac:dyDescent="0.2">
      <c r="A74" s="245"/>
      <c r="B74" s="245"/>
      <c r="C74" s="245"/>
      <c r="D74" s="256"/>
      <c r="E74" s="257"/>
      <c r="F74" s="72" t="s">
        <v>561</v>
      </c>
      <c r="G74" s="72" t="s">
        <v>560</v>
      </c>
      <c r="H74" s="70" t="s">
        <v>208</v>
      </c>
      <c r="I74" s="67" t="s">
        <v>559</v>
      </c>
      <c r="J74" s="194" t="str">
        <f>"3665201N"</f>
        <v>3665201N</v>
      </c>
      <c r="K74" s="194" t="str">
        <f>"15/5"</f>
        <v>15/5</v>
      </c>
    </row>
    <row r="75" spans="1:12" x14ac:dyDescent="0.2">
      <c r="A75" s="245"/>
      <c r="B75" s="245"/>
      <c r="C75" s="245"/>
      <c r="D75" s="256"/>
      <c r="E75" s="257"/>
      <c r="F75" s="72" t="s">
        <v>558</v>
      </c>
      <c r="G75" s="72" t="s">
        <v>557</v>
      </c>
      <c r="H75" s="70" t="s">
        <v>208</v>
      </c>
      <c r="I75" s="67" t="s">
        <v>556</v>
      </c>
      <c r="J75" s="194" t="str">
        <f>"5132536T"</f>
        <v>5132536T</v>
      </c>
      <c r="K75" s="194" t="str">
        <f>"15/4"</f>
        <v>15/4</v>
      </c>
    </row>
    <row r="76" spans="1:12" x14ac:dyDescent="0.2">
      <c r="A76" s="245"/>
      <c r="B76" s="245"/>
      <c r="C76" s="245"/>
      <c r="D76" s="256"/>
      <c r="E76" s="257"/>
      <c r="F76" s="72" t="s">
        <v>555</v>
      </c>
      <c r="G76" s="72" t="s">
        <v>437</v>
      </c>
      <c r="H76" s="70" t="s">
        <v>208</v>
      </c>
      <c r="I76" s="67" t="s">
        <v>554</v>
      </c>
      <c r="J76" s="194" t="str">
        <f>"0905709Z"</f>
        <v>0905709Z</v>
      </c>
      <c r="K76" s="194" t="str">
        <f>"30"</f>
        <v>30</v>
      </c>
    </row>
    <row r="77" spans="1:12" x14ac:dyDescent="0.2">
      <c r="A77" s="245"/>
      <c r="B77" s="245"/>
      <c r="C77" s="245"/>
      <c r="D77" s="256"/>
      <c r="E77" s="257"/>
      <c r="F77" s="72" t="s">
        <v>553</v>
      </c>
      <c r="G77" s="72" t="s">
        <v>223</v>
      </c>
      <c r="H77" s="70" t="s">
        <v>208</v>
      </c>
      <c r="I77" s="67" t="s">
        <v>552</v>
      </c>
      <c r="J77" s="194" t="str">
        <f>"6122548W"</f>
        <v>6122548W</v>
      </c>
      <c r="K77" s="194" t="str">
        <f>"15/3"</f>
        <v>15/3</v>
      </c>
    </row>
    <row r="78" spans="1:12" x14ac:dyDescent="0.2">
      <c r="A78" s="245"/>
      <c r="B78" s="245"/>
      <c r="C78" s="245"/>
      <c r="D78" s="256"/>
      <c r="E78" s="257"/>
      <c r="F78" s="72" t="s">
        <v>522</v>
      </c>
      <c r="G78" s="72" t="s">
        <v>196</v>
      </c>
      <c r="H78" s="70" t="s">
        <v>208</v>
      </c>
      <c r="I78" s="67" t="s">
        <v>523</v>
      </c>
      <c r="J78" s="194" t="str">
        <f>"6303378X"</f>
        <v>6303378X</v>
      </c>
      <c r="K78" s="194" t="str">
        <f>"15/4"</f>
        <v>15/4</v>
      </c>
    </row>
    <row r="79" spans="1:12" x14ac:dyDescent="0.2">
      <c r="A79" s="245" t="s">
        <v>272</v>
      </c>
      <c r="B79" s="245" t="s">
        <v>259</v>
      </c>
      <c r="C79" s="255" t="s">
        <v>260</v>
      </c>
      <c r="D79" s="262" t="s">
        <v>277</v>
      </c>
      <c r="E79" s="263">
        <v>1</v>
      </c>
      <c r="F79" s="72" t="s">
        <v>391</v>
      </c>
      <c r="G79" s="72" t="s">
        <v>392</v>
      </c>
      <c r="H79" s="70" t="s">
        <v>195</v>
      </c>
      <c r="I79" s="67" t="s">
        <v>393</v>
      </c>
      <c r="J79" s="193">
        <v>211723</v>
      </c>
      <c r="K79" s="193" t="str">
        <f>"15/3"</f>
        <v>15/3</v>
      </c>
      <c r="L79" s="196"/>
    </row>
    <row r="80" spans="1:12" x14ac:dyDescent="0.2">
      <c r="A80" s="245"/>
      <c r="B80" s="245"/>
      <c r="C80" s="245"/>
      <c r="D80" s="262"/>
      <c r="E80" s="263"/>
      <c r="F80" s="72" t="s">
        <v>394</v>
      </c>
      <c r="G80" s="72" t="s">
        <v>395</v>
      </c>
      <c r="H80" s="70" t="s">
        <v>195</v>
      </c>
      <c r="I80" s="67" t="s">
        <v>396</v>
      </c>
      <c r="J80" s="193" t="str">
        <f>"9224085"</f>
        <v>9224085</v>
      </c>
      <c r="K80" s="193" t="str">
        <f>"15/5"</f>
        <v>15/5</v>
      </c>
      <c r="L80" s="196"/>
    </row>
    <row r="81" spans="1:12" x14ac:dyDescent="0.2">
      <c r="A81" s="245"/>
      <c r="B81" s="245"/>
      <c r="C81" s="245"/>
      <c r="D81" s="262"/>
      <c r="E81" s="263"/>
      <c r="F81" s="72" t="s">
        <v>397</v>
      </c>
      <c r="G81" s="72" t="s">
        <v>398</v>
      </c>
      <c r="H81" s="70" t="s">
        <v>195</v>
      </c>
      <c r="I81" s="67" t="s">
        <v>399</v>
      </c>
      <c r="J81" s="193" t="str">
        <f>"5904732"</f>
        <v>5904732</v>
      </c>
      <c r="K81" s="193" t="str">
        <f>"30"</f>
        <v>30</v>
      </c>
      <c r="L81" s="196"/>
    </row>
    <row r="82" spans="1:12" x14ac:dyDescent="0.2">
      <c r="A82" s="245"/>
      <c r="B82" s="245"/>
      <c r="C82" s="245"/>
      <c r="D82" s="262"/>
      <c r="E82" s="263"/>
      <c r="F82" s="72" t="s">
        <v>400</v>
      </c>
      <c r="G82" s="72" t="s">
        <v>100</v>
      </c>
      <c r="H82" s="70" t="s">
        <v>201</v>
      </c>
      <c r="I82" s="67" t="s">
        <v>401</v>
      </c>
      <c r="J82" s="193" t="s">
        <v>428</v>
      </c>
      <c r="K82" s="193" t="str">
        <f>"30"</f>
        <v>30</v>
      </c>
      <c r="L82" s="196"/>
    </row>
    <row r="83" spans="1:12" x14ac:dyDescent="0.2">
      <c r="A83" s="245" t="s">
        <v>272</v>
      </c>
      <c r="B83" s="245" t="s">
        <v>259</v>
      </c>
      <c r="C83" s="255" t="s">
        <v>260</v>
      </c>
      <c r="D83" s="262" t="s">
        <v>277</v>
      </c>
      <c r="E83" s="263">
        <v>1</v>
      </c>
      <c r="F83" s="72" t="s">
        <v>402</v>
      </c>
      <c r="G83" s="72" t="s">
        <v>403</v>
      </c>
      <c r="H83" s="70" t="s">
        <v>211</v>
      </c>
      <c r="I83" s="67" t="s">
        <v>404</v>
      </c>
      <c r="J83" s="193" t="str">
        <f>"4513527G"</f>
        <v>4513527G</v>
      </c>
      <c r="K83" s="193" t="str">
        <f>"15/5"</f>
        <v>15/5</v>
      </c>
      <c r="L83" s="196"/>
    </row>
    <row r="84" spans="1:12" x14ac:dyDescent="0.2">
      <c r="A84" s="245"/>
      <c r="B84" s="245"/>
      <c r="C84" s="245"/>
      <c r="D84" s="262"/>
      <c r="E84" s="263"/>
      <c r="F84" s="72" t="s">
        <v>405</v>
      </c>
      <c r="G84" s="72" t="s">
        <v>406</v>
      </c>
      <c r="H84" s="70" t="s">
        <v>211</v>
      </c>
      <c r="I84" s="67" t="s">
        <v>407</v>
      </c>
      <c r="J84" s="193" t="str">
        <f>"3372567H"</f>
        <v>3372567H</v>
      </c>
      <c r="K84" s="193" t="str">
        <f>"15/5"</f>
        <v>15/5</v>
      </c>
      <c r="L84" s="196"/>
    </row>
    <row r="85" spans="1:12" x14ac:dyDescent="0.2">
      <c r="A85" s="245"/>
      <c r="B85" s="245"/>
      <c r="C85" s="245"/>
      <c r="D85" s="262"/>
      <c r="E85" s="263"/>
      <c r="F85" s="72" t="s">
        <v>408</v>
      </c>
      <c r="G85" s="72" t="s">
        <v>358</v>
      </c>
      <c r="H85" s="70" t="s">
        <v>211</v>
      </c>
      <c r="I85" s="67" t="s">
        <v>409</v>
      </c>
      <c r="J85" s="193" t="str">
        <f>"7253039M"</f>
        <v>7253039M</v>
      </c>
      <c r="K85" s="193" t="str">
        <f>"30"</f>
        <v>30</v>
      </c>
      <c r="L85" s="196"/>
    </row>
    <row r="86" spans="1:12" x14ac:dyDescent="0.2">
      <c r="A86" s="245"/>
      <c r="B86" s="245"/>
      <c r="C86" s="245"/>
      <c r="D86" s="262"/>
      <c r="E86" s="263"/>
      <c r="F86" s="72" t="s">
        <v>410</v>
      </c>
      <c r="G86" s="72" t="s">
        <v>411</v>
      </c>
      <c r="H86" s="70" t="s">
        <v>211</v>
      </c>
      <c r="I86" s="67" t="s">
        <v>412</v>
      </c>
      <c r="J86" s="193" t="str">
        <f>"2406188W"</f>
        <v>2406188W</v>
      </c>
      <c r="K86" s="193" t="str">
        <f>"30/1"</f>
        <v>30/1</v>
      </c>
      <c r="L86" s="196"/>
    </row>
    <row r="87" spans="1:12" x14ac:dyDescent="0.2">
      <c r="A87" s="245" t="s">
        <v>272</v>
      </c>
      <c r="B87" s="245" t="s">
        <v>259</v>
      </c>
      <c r="C87" s="255" t="s">
        <v>260</v>
      </c>
      <c r="D87" s="262" t="s">
        <v>277</v>
      </c>
      <c r="E87" s="257">
        <v>3</v>
      </c>
      <c r="F87" s="72" t="s">
        <v>413</v>
      </c>
      <c r="G87" s="72" t="s">
        <v>358</v>
      </c>
      <c r="H87" s="70" t="s">
        <v>211</v>
      </c>
      <c r="I87" s="67" t="s">
        <v>414</v>
      </c>
      <c r="J87" s="193" t="str">
        <f>"5862457K"</f>
        <v>5862457K</v>
      </c>
      <c r="K87" s="193" t="str">
        <f>"15/4"</f>
        <v>15/4</v>
      </c>
      <c r="L87" s="196"/>
    </row>
    <row r="88" spans="1:12" x14ac:dyDescent="0.2">
      <c r="A88" s="245"/>
      <c r="B88" s="245"/>
      <c r="C88" s="245"/>
      <c r="D88" s="262"/>
      <c r="E88" s="257"/>
      <c r="F88" s="72" t="s">
        <v>415</v>
      </c>
      <c r="G88" s="72" t="s">
        <v>358</v>
      </c>
      <c r="H88" s="70" t="s">
        <v>211</v>
      </c>
      <c r="I88" s="67" t="s">
        <v>416</v>
      </c>
      <c r="J88" s="193" t="str">
        <f>"877119P"</f>
        <v>877119P</v>
      </c>
      <c r="K88" s="193" t="str">
        <f>"15/4"</f>
        <v>15/4</v>
      </c>
      <c r="L88" s="196"/>
    </row>
    <row r="89" spans="1:12" x14ac:dyDescent="0.2">
      <c r="A89" s="245"/>
      <c r="B89" s="245"/>
      <c r="C89" s="245"/>
      <c r="D89" s="262"/>
      <c r="E89" s="257"/>
      <c r="F89" s="72" t="s">
        <v>402</v>
      </c>
      <c r="G89" s="72" t="s">
        <v>403</v>
      </c>
      <c r="H89" s="70" t="s">
        <v>211</v>
      </c>
      <c r="I89" s="67" t="s">
        <v>404</v>
      </c>
      <c r="J89" s="193" t="str">
        <f>"4513527G"</f>
        <v>4513527G</v>
      </c>
      <c r="K89" s="193" t="str">
        <f>"15/5"</f>
        <v>15/5</v>
      </c>
      <c r="L89" s="196"/>
    </row>
    <row r="90" spans="1:12" x14ac:dyDescent="0.2">
      <c r="A90" s="245" t="s">
        <v>272</v>
      </c>
      <c r="B90" s="245" t="s">
        <v>259</v>
      </c>
      <c r="C90" s="255" t="s">
        <v>260</v>
      </c>
      <c r="D90" s="262" t="s">
        <v>277</v>
      </c>
      <c r="E90" s="257">
        <v>3</v>
      </c>
      <c r="F90" s="72" t="s">
        <v>417</v>
      </c>
      <c r="G90" s="72" t="s">
        <v>418</v>
      </c>
      <c r="H90" s="70" t="s">
        <v>419</v>
      </c>
      <c r="I90" s="67" t="s">
        <v>420</v>
      </c>
      <c r="J90" s="193" t="str">
        <f>"6044767Y"</f>
        <v>6044767Y</v>
      </c>
      <c r="K90" s="193" t="str">
        <f>"15/1"</f>
        <v>15/1</v>
      </c>
      <c r="L90" s="196"/>
    </row>
    <row r="91" spans="1:12" x14ac:dyDescent="0.2">
      <c r="A91" s="245"/>
      <c r="B91" s="245"/>
      <c r="C91" s="245"/>
      <c r="D91" s="262"/>
      <c r="E91" s="257"/>
      <c r="F91" s="72" t="s">
        <v>26</v>
      </c>
      <c r="G91" s="72" t="s">
        <v>421</v>
      </c>
      <c r="H91" s="70" t="s">
        <v>419</v>
      </c>
      <c r="I91" s="67" t="s">
        <v>422</v>
      </c>
      <c r="J91" s="193" t="str">
        <f>"8049547G"</f>
        <v>8049547G</v>
      </c>
      <c r="K91" s="193" t="str">
        <f>"15/5"</f>
        <v>15/5</v>
      </c>
      <c r="L91" s="196"/>
    </row>
    <row r="92" spans="1:12" x14ac:dyDescent="0.2">
      <c r="A92" s="245"/>
      <c r="B92" s="245"/>
      <c r="C92" s="245"/>
      <c r="D92" s="262"/>
      <c r="E92" s="257"/>
      <c r="F92" s="72" t="s">
        <v>423</v>
      </c>
      <c r="G92" s="72" t="s">
        <v>424</v>
      </c>
      <c r="H92" s="70" t="s">
        <v>419</v>
      </c>
      <c r="I92" s="67" t="s">
        <v>425</v>
      </c>
      <c r="J92" s="193" t="str">
        <f>"6956909G"</f>
        <v>6956909G</v>
      </c>
      <c r="K92" s="193" t="str">
        <f>"30"</f>
        <v>30</v>
      </c>
      <c r="L92" s="196"/>
    </row>
    <row r="93" spans="1:12" x14ac:dyDescent="0.2">
      <c r="A93" s="245"/>
      <c r="B93" s="245"/>
      <c r="C93" s="245"/>
      <c r="D93" s="262"/>
      <c r="E93" s="257"/>
      <c r="F93" s="72" t="s">
        <v>426</v>
      </c>
      <c r="G93" s="72" t="s">
        <v>223</v>
      </c>
      <c r="H93" s="70" t="s">
        <v>419</v>
      </c>
      <c r="I93" s="67" t="s">
        <v>427</v>
      </c>
      <c r="J93" s="193" t="s">
        <v>429</v>
      </c>
      <c r="K93" s="193" t="str">
        <f>"30/3"</f>
        <v>30/3</v>
      </c>
      <c r="L93" s="196"/>
    </row>
    <row r="94" spans="1:12" x14ac:dyDescent="0.2">
      <c r="A94" s="245" t="s">
        <v>272</v>
      </c>
      <c r="B94" s="245" t="s">
        <v>259</v>
      </c>
      <c r="C94" s="266" t="s">
        <v>263</v>
      </c>
      <c r="D94" s="262" t="s">
        <v>273</v>
      </c>
      <c r="E94" s="267">
        <v>1</v>
      </c>
      <c r="F94" s="98" t="s">
        <v>202</v>
      </c>
      <c r="G94" s="98" t="s">
        <v>203</v>
      </c>
      <c r="H94" s="99" t="s">
        <v>297</v>
      </c>
      <c r="I94" s="100" t="s">
        <v>325</v>
      </c>
      <c r="J94" s="197" t="str">
        <f>"6619639J"</f>
        <v>6619639J</v>
      </c>
      <c r="K94" s="197" t="str">
        <f>"5/6"</f>
        <v>5/6</v>
      </c>
    </row>
    <row r="95" spans="1:12" x14ac:dyDescent="0.2">
      <c r="A95" s="245"/>
      <c r="B95" s="245"/>
      <c r="C95" s="245"/>
      <c r="D95" s="262"/>
      <c r="E95" s="267"/>
      <c r="F95" s="98" t="s">
        <v>570</v>
      </c>
      <c r="G95" s="98" t="s">
        <v>569</v>
      </c>
      <c r="H95" s="99" t="s">
        <v>204</v>
      </c>
      <c r="I95" s="100" t="s">
        <v>568</v>
      </c>
      <c r="J95" s="197" t="str">
        <f>"9291834U"</f>
        <v>9291834U</v>
      </c>
      <c r="K95" s="197" t="str">
        <f>"15/1"</f>
        <v>15/1</v>
      </c>
    </row>
    <row r="96" spans="1:12" x14ac:dyDescent="0.2">
      <c r="A96" s="245"/>
      <c r="B96" s="245"/>
      <c r="C96" s="245"/>
      <c r="D96" s="262"/>
      <c r="E96" s="267"/>
      <c r="F96" s="98" t="s">
        <v>567</v>
      </c>
      <c r="G96" s="98" t="s">
        <v>566</v>
      </c>
      <c r="H96" s="99" t="s">
        <v>204</v>
      </c>
      <c r="I96" s="100" t="s">
        <v>565</v>
      </c>
      <c r="J96" s="197" t="str">
        <f>"8607530K"</f>
        <v>8607530K</v>
      </c>
      <c r="K96" s="197" t="str">
        <f>"15/2"</f>
        <v>15/2</v>
      </c>
    </row>
    <row r="97" spans="1:11" x14ac:dyDescent="0.2">
      <c r="A97" s="245"/>
      <c r="B97" s="245"/>
      <c r="C97" s="245"/>
      <c r="D97" s="262"/>
      <c r="E97" s="267"/>
      <c r="F97" s="98" t="s">
        <v>564</v>
      </c>
      <c r="G97" s="98" t="s">
        <v>563</v>
      </c>
      <c r="H97" s="99" t="s">
        <v>204</v>
      </c>
      <c r="I97" s="100" t="s">
        <v>562</v>
      </c>
      <c r="J97" s="197" t="str">
        <f>"3745606K"</f>
        <v>3745606K</v>
      </c>
      <c r="K97" s="197" t="str">
        <f>"15/2"</f>
        <v>15/2</v>
      </c>
    </row>
    <row r="98" spans="1:11" x14ac:dyDescent="0.2">
      <c r="A98" s="245" t="s">
        <v>272</v>
      </c>
      <c r="B98" s="245" t="s">
        <v>259</v>
      </c>
      <c r="C98" s="266" t="s">
        <v>263</v>
      </c>
      <c r="D98" s="262" t="s">
        <v>273</v>
      </c>
      <c r="E98" s="261">
        <v>2</v>
      </c>
      <c r="F98" s="98" t="s">
        <v>573</v>
      </c>
      <c r="G98" s="98" t="s">
        <v>572</v>
      </c>
      <c r="H98" s="99" t="s">
        <v>211</v>
      </c>
      <c r="I98" s="100" t="s">
        <v>571</v>
      </c>
      <c r="J98" s="197" t="str">
        <f>""</f>
        <v/>
      </c>
      <c r="K98" s="197" t="str">
        <f>"15"</f>
        <v>15</v>
      </c>
    </row>
    <row r="99" spans="1:11" x14ac:dyDescent="0.2">
      <c r="A99" s="245"/>
      <c r="B99" s="245"/>
      <c r="C99" s="245"/>
      <c r="D99" s="262"/>
      <c r="E99" s="261"/>
      <c r="F99" s="98" t="s">
        <v>213</v>
      </c>
      <c r="G99" s="98" t="s">
        <v>214</v>
      </c>
      <c r="H99" s="99" t="s">
        <v>211</v>
      </c>
      <c r="I99" s="100" t="s">
        <v>321</v>
      </c>
      <c r="J99" s="197" t="str">
        <f>"1421898R"</f>
        <v>1421898R</v>
      </c>
      <c r="K99" s="197" t="str">
        <f>"15/1"</f>
        <v>15/1</v>
      </c>
    </row>
    <row r="100" spans="1:11" x14ac:dyDescent="0.2">
      <c r="A100" s="245"/>
      <c r="B100" s="245"/>
      <c r="C100" s="245"/>
      <c r="D100" s="262"/>
      <c r="E100" s="261"/>
      <c r="F100" s="98" t="s">
        <v>216</v>
      </c>
      <c r="G100" s="98" t="s">
        <v>207</v>
      </c>
      <c r="H100" s="99" t="s">
        <v>211</v>
      </c>
      <c r="I100" s="100" t="s">
        <v>329</v>
      </c>
      <c r="J100" s="197" t="str">
        <f>"1421898R"</f>
        <v>1421898R</v>
      </c>
      <c r="K100" s="197" t="str">
        <f>"15/2"</f>
        <v>15/2</v>
      </c>
    </row>
    <row r="101" spans="1:11" x14ac:dyDescent="0.2">
      <c r="A101" s="245"/>
      <c r="B101" s="245"/>
      <c r="C101" s="245"/>
      <c r="D101" s="262"/>
      <c r="E101" s="261"/>
      <c r="F101" s="98" t="s">
        <v>209</v>
      </c>
      <c r="G101" s="98" t="s">
        <v>210</v>
      </c>
      <c r="H101" s="99" t="s">
        <v>211</v>
      </c>
      <c r="I101" s="100" t="s">
        <v>333</v>
      </c>
      <c r="J101" s="197" t="str">
        <f>"5363617T"</f>
        <v>5363617T</v>
      </c>
      <c r="K101" s="197" t="str">
        <f>"15/3"</f>
        <v>15/3</v>
      </c>
    </row>
    <row r="102" spans="1:11" x14ac:dyDescent="0.2">
      <c r="A102" s="258" t="s">
        <v>272</v>
      </c>
      <c r="B102" s="258" t="s">
        <v>259</v>
      </c>
      <c r="C102" s="259" t="s">
        <v>263</v>
      </c>
      <c r="D102" s="260" t="s">
        <v>273</v>
      </c>
      <c r="E102" s="261">
        <v>3</v>
      </c>
      <c r="F102" s="98" t="s">
        <v>205</v>
      </c>
      <c r="G102" s="98" t="s">
        <v>206</v>
      </c>
      <c r="H102" s="99" t="s">
        <v>195</v>
      </c>
      <c r="I102" s="100" t="s">
        <v>322</v>
      </c>
      <c r="J102" s="197" t="str">
        <f>"5844252"</f>
        <v>5844252</v>
      </c>
      <c r="K102" s="197" t="str">
        <f>"4/6"</f>
        <v>4/6</v>
      </c>
    </row>
    <row r="103" spans="1:11" x14ac:dyDescent="0.2">
      <c r="A103" s="258"/>
      <c r="B103" s="258"/>
      <c r="C103" s="259"/>
      <c r="D103" s="260"/>
      <c r="E103" s="261"/>
      <c r="F103" s="98" t="s">
        <v>581</v>
      </c>
      <c r="G103" s="98" t="s">
        <v>198</v>
      </c>
      <c r="H103" s="99" t="s">
        <v>199</v>
      </c>
      <c r="I103" s="100" t="s">
        <v>580</v>
      </c>
      <c r="J103" s="197" t="str">
        <f>"9262701C"</f>
        <v>9262701C</v>
      </c>
      <c r="K103" s="197" t="str">
        <f>"15/2"</f>
        <v>15/2</v>
      </c>
    </row>
    <row r="104" spans="1:11" x14ac:dyDescent="0.2">
      <c r="A104" s="258"/>
      <c r="B104" s="258"/>
      <c r="C104" s="259"/>
      <c r="D104" s="260"/>
      <c r="E104" s="261"/>
      <c r="F104" s="98" t="s">
        <v>256</v>
      </c>
      <c r="G104" s="98" t="s">
        <v>257</v>
      </c>
      <c r="H104" s="99" t="s">
        <v>199</v>
      </c>
      <c r="I104" s="100" t="s">
        <v>330</v>
      </c>
      <c r="J104" s="197" t="str">
        <f>"750270"</f>
        <v>750270</v>
      </c>
      <c r="K104" s="197" t="str">
        <f>"15/3"</f>
        <v>15/3</v>
      </c>
    </row>
    <row r="105" spans="1:11" x14ac:dyDescent="0.2">
      <c r="A105" s="258"/>
      <c r="B105" s="258"/>
      <c r="C105" s="259"/>
      <c r="D105" s="260"/>
      <c r="E105" s="261"/>
      <c r="F105" s="98" t="s">
        <v>579</v>
      </c>
      <c r="G105" s="98" t="s">
        <v>578</v>
      </c>
      <c r="H105" s="99" t="s">
        <v>432</v>
      </c>
      <c r="I105" s="100" t="s">
        <v>577</v>
      </c>
      <c r="J105" s="197" t="str">
        <f>"9153749"</f>
        <v>9153749</v>
      </c>
      <c r="K105" s="197" t="str">
        <f>"30"</f>
        <v>30</v>
      </c>
    </row>
    <row r="106" spans="1:11" x14ac:dyDescent="0.2">
      <c r="A106" s="258"/>
      <c r="B106" s="258"/>
      <c r="C106" s="259"/>
      <c r="D106" s="260"/>
      <c r="E106" s="261"/>
      <c r="F106" s="98" t="s">
        <v>576</v>
      </c>
      <c r="G106" s="98" t="s">
        <v>575</v>
      </c>
      <c r="H106" s="99" t="s">
        <v>432</v>
      </c>
      <c r="I106" s="100" t="s">
        <v>574</v>
      </c>
      <c r="J106" s="197" t="str">
        <f>"5806448"</f>
        <v>5806448</v>
      </c>
      <c r="K106" s="197" t="str">
        <f>"30"</f>
        <v>30</v>
      </c>
    </row>
    <row r="107" spans="1:11" x14ac:dyDescent="0.2">
      <c r="A107" s="245" t="s">
        <v>272</v>
      </c>
      <c r="B107" s="245" t="s">
        <v>259</v>
      </c>
      <c r="C107" s="266" t="s">
        <v>263</v>
      </c>
      <c r="D107" s="262" t="s">
        <v>273</v>
      </c>
      <c r="E107" s="261">
        <v>4</v>
      </c>
      <c r="F107" s="98" t="s">
        <v>217</v>
      </c>
      <c r="G107" s="98" t="s">
        <v>218</v>
      </c>
      <c r="H107" s="99" t="s">
        <v>211</v>
      </c>
      <c r="I107" s="100" t="s">
        <v>324</v>
      </c>
      <c r="J107" s="197" t="str">
        <f>"547535W"</f>
        <v>547535W</v>
      </c>
      <c r="K107" s="197" t="str">
        <f>"15"</f>
        <v>15</v>
      </c>
    </row>
    <row r="108" spans="1:11" x14ac:dyDescent="0.2">
      <c r="A108" s="245"/>
      <c r="B108" s="245"/>
      <c r="C108" s="245"/>
      <c r="D108" s="262"/>
      <c r="E108" s="261"/>
      <c r="F108" s="98" t="s">
        <v>331</v>
      </c>
      <c r="G108" s="98" t="s">
        <v>198</v>
      </c>
      <c r="H108" s="99" t="s">
        <v>211</v>
      </c>
      <c r="I108" s="100" t="s">
        <v>332</v>
      </c>
      <c r="J108" s="197" t="str">
        <f>"6962370T"</f>
        <v>6962370T</v>
      </c>
      <c r="K108" s="197" t="str">
        <f>"15/2"</f>
        <v>15/2</v>
      </c>
    </row>
    <row r="109" spans="1:11" x14ac:dyDescent="0.2">
      <c r="A109" s="245"/>
      <c r="B109" s="245"/>
      <c r="C109" s="245"/>
      <c r="D109" s="262"/>
      <c r="E109" s="261"/>
      <c r="F109" s="98" t="s">
        <v>334</v>
      </c>
      <c r="G109" s="98" t="s">
        <v>335</v>
      </c>
      <c r="H109" s="99" t="s">
        <v>211</v>
      </c>
      <c r="I109" s="100" t="s">
        <v>336</v>
      </c>
      <c r="J109" s="197" t="s">
        <v>582</v>
      </c>
      <c r="K109" s="197" t="str">
        <f>K108</f>
        <v>15/2</v>
      </c>
    </row>
    <row r="110" spans="1:11" x14ac:dyDescent="0.2">
      <c r="A110" s="245" t="s">
        <v>272</v>
      </c>
      <c r="B110" s="245" t="s">
        <v>259</v>
      </c>
      <c r="C110" s="266" t="s">
        <v>263</v>
      </c>
      <c r="D110" s="262" t="s">
        <v>273</v>
      </c>
      <c r="E110" s="261">
        <v>5</v>
      </c>
      <c r="F110" s="98" t="s">
        <v>197</v>
      </c>
      <c r="G110" s="98" t="s">
        <v>198</v>
      </c>
      <c r="H110" s="99" t="s">
        <v>199</v>
      </c>
      <c r="I110" s="100" t="s">
        <v>323</v>
      </c>
      <c r="J110" s="197" t="str">
        <f>"2967726"</f>
        <v>2967726</v>
      </c>
      <c r="K110" s="197" t="str">
        <f>"4/6"</f>
        <v>4/6</v>
      </c>
    </row>
    <row r="111" spans="1:11" x14ac:dyDescent="0.2">
      <c r="A111" s="245"/>
      <c r="B111" s="245"/>
      <c r="C111" s="245"/>
      <c r="D111" s="262"/>
      <c r="E111" s="261"/>
      <c r="F111" s="98" t="s">
        <v>594</v>
      </c>
      <c r="G111" s="98" t="s">
        <v>593</v>
      </c>
      <c r="H111" s="99" t="s">
        <v>195</v>
      </c>
      <c r="I111" s="100" t="s">
        <v>592</v>
      </c>
      <c r="J111" s="197" t="str">
        <f>"1491582"</f>
        <v>1491582</v>
      </c>
      <c r="K111" s="197" t="str">
        <f>""</f>
        <v/>
      </c>
    </row>
    <row r="112" spans="1:11" x14ac:dyDescent="0.2">
      <c r="A112" s="245"/>
      <c r="B112" s="245"/>
      <c r="C112" s="245"/>
      <c r="D112" s="262"/>
      <c r="E112" s="261"/>
      <c r="F112" s="98" t="s">
        <v>591</v>
      </c>
      <c r="G112" s="98" t="s">
        <v>590</v>
      </c>
      <c r="H112" s="99" t="s">
        <v>468</v>
      </c>
      <c r="I112" s="100" t="s">
        <v>589</v>
      </c>
      <c r="J112" s="197" t="str">
        <f>"270918"</f>
        <v>270918</v>
      </c>
      <c r="K112" s="197" t="str">
        <f>""</f>
        <v/>
      </c>
    </row>
    <row r="113" spans="1:11" x14ac:dyDescent="0.2">
      <c r="A113" s="245"/>
      <c r="B113" s="245"/>
      <c r="C113" s="245"/>
      <c r="D113" s="262"/>
      <c r="E113" s="261"/>
      <c r="F113" s="98" t="s">
        <v>588</v>
      </c>
      <c r="G113" s="98" t="s">
        <v>587</v>
      </c>
      <c r="H113" s="99" t="s">
        <v>195</v>
      </c>
      <c r="I113" s="100" t="s">
        <v>586</v>
      </c>
      <c r="J113" s="197" t="str">
        <f>"5883730"</f>
        <v>5883730</v>
      </c>
      <c r="K113" s="197" t="str">
        <f>"15/5"</f>
        <v>15/5</v>
      </c>
    </row>
    <row r="114" spans="1:11" x14ac:dyDescent="0.2">
      <c r="A114" s="245"/>
      <c r="B114" s="245"/>
      <c r="C114" s="245"/>
      <c r="D114" s="262"/>
      <c r="E114" s="261"/>
      <c r="F114" s="98" t="s">
        <v>585</v>
      </c>
      <c r="G114" s="98" t="s">
        <v>584</v>
      </c>
      <c r="H114" s="99" t="s">
        <v>193</v>
      </c>
      <c r="I114" s="100" t="s">
        <v>583</v>
      </c>
      <c r="J114" s="197" t="str">
        <f>"7177609"</f>
        <v>7177609</v>
      </c>
      <c r="K114" s="197" t="str">
        <f>"30"</f>
        <v>30</v>
      </c>
    </row>
    <row r="115" spans="1:11" x14ac:dyDescent="0.2">
      <c r="A115" s="245" t="s">
        <v>272</v>
      </c>
      <c r="B115" s="245" t="s">
        <v>259</v>
      </c>
      <c r="C115" s="266" t="s">
        <v>263</v>
      </c>
      <c r="D115" s="262" t="s">
        <v>273</v>
      </c>
      <c r="E115" s="261">
        <v>6</v>
      </c>
      <c r="F115" s="98" t="s">
        <v>337</v>
      </c>
      <c r="G115" s="98" t="s">
        <v>338</v>
      </c>
      <c r="H115" s="99" t="s">
        <v>194</v>
      </c>
      <c r="I115" s="100" t="s">
        <v>339</v>
      </c>
      <c r="J115" s="197" t="str">
        <f>"5732843A"</f>
        <v>5732843A</v>
      </c>
      <c r="K115" s="197" t="str">
        <f>"15/2"</f>
        <v>15/2</v>
      </c>
    </row>
    <row r="116" spans="1:11" x14ac:dyDescent="0.2">
      <c r="A116" s="245"/>
      <c r="B116" s="245"/>
      <c r="C116" s="245"/>
      <c r="D116" s="262"/>
      <c r="E116" s="261"/>
      <c r="F116" s="98" t="s">
        <v>343</v>
      </c>
      <c r="G116" s="98" t="s">
        <v>344</v>
      </c>
      <c r="H116" s="99" t="s">
        <v>194</v>
      </c>
      <c r="I116" s="100" t="s">
        <v>345</v>
      </c>
      <c r="J116" s="197" t="str">
        <f>"4355157R"</f>
        <v>4355157R</v>
      </c>
      <c r="K116" s="197" t="str">
        <f>"15/5"</f>
        <v>15/5</v>
      </c>
    </row>
    <row r="117" spans="1:11" x14ac:dyDescent="0.2">
      <c r="A117" s="245"/>
      <c r="B117" s="245"/>
      <c r="C117" s="245"/>
      <c r="D117" s="262"/>
      <c r="E117" s="261"/>
      <c r="F117" s="98" t="s">
        <v>340</v>
      </c>
      <c r="G117" s="98" t="s">
        <v>341</v>
      </c>
      <c r="H117" s="99" t="s">
        <v>194</v>
      </c>
      <c r="I117" s="100" t="s">
        <v>342</v>
      </c>
      <c r="J117" s="197" t="str">
        <f>"781496B"</f>
        <v>781496B</v>
      </c>
      <c r="K117" s="197" t="str">
        <f>"15/5"</f>
        <v>15/5</v>
      </c>
    </row>
    <row r="118" spans="1:11" x14ac:dyDescent="0.2">
      <c r="A118" s="245"/>
      <c r="B118" s="245"/>
      <c r="C118" s="245"/>
      <c r="D118" s="262"/>
      <c r="E118" s="261"/>
      <c r="F118" s="98" t="s">
        <v>597</v>
      </c>
      <c r="G118" s="98" t="s">
        <v>596</v>
      </c>
      <c r="H118" s="99" t="s">
        <v>194</v>
      </c>
      <c r="I118" s="100" t="s">
        <v>595</v>
      </c>
      <c r="J118" s="197" t="str">
        <f>"008625S"</f>
        <v>008625S</v>
      </c>
      <c r="K118" s="197" t="str">
        <f>"NC"</f>
        <v>NC</v>
      </c>
    </row>
  </sheetData>
  <mergeCells count="136">
    <mergeCell ref="E115:E118"/>
    <mergeCell ref="D94:D97"/>
    <mergeCell ref="D107:D109"/>
    <mergeCell ref="D110:D114"/>
    <mergeCell ref="D98:D101"/>
    <mergeCell ref="C94:C97"/>
    <mergeCell ref="A107:A109"/>
    <mergeCell ref="B107:B109"/>
    <mergeCell ref="C107:C109"/>
    <mergeCell ref="A110:A114"/>
    <mergeCell ref="B110:B114"/>
    <mergeCell ref="C110:C114"/>
    <mergeCell ref="A98:A101"/>
    <mergeCell ref="E94:E97"/>
    <mergeCell ref="E107:E109"/>
    <mergeCell ref="E110:E114"/>
    <mergeCell ref="E98:E101"/>
    <mergeCell ref="B98:B101"/>
    <mergeCell ref="C98:C101"/>
    <mergeCell ref="A115:A118"/>
    <mergeCell ref="B115:B118"/>
    <mergeCell ref="C115:C118"/>
    <mergeCell ref="D115:D118"/>
    <mergeCell ref="A94:A97"/>
    <mergeCell ref="D68:D72"/>
    <mergeCell ref="A68:A72"/>
    <mergeCell ref="C68:C72"/>
    <mergeCell ref="C55:C58"/>
    <mergeCell ref="B64:B67"/>
    <mergeCell ref="C64:C67"/>
    <mergeCell ref="A59:A63"/>
    <mergeCell ref="B59:B63"/>
    <mergeCell ref="C59:C63"/>
    <mergeCell ref="A55:A58"/>
    <mergeCell ref="B55:B58"/>
    <mergeCell ref="A20:A24"/>
    <mergeCell ref="B20:B24"/>
    <mergeCell ref="C20:C24"/>
    <mergeCell ref="D16:D19"/>
    <mergeCell ref="D20:D24"/>
    <mergeCell ref="D35:D40"/>
    <mergeCell ref="D41:D43"/>
    <mergeCell ref="D52:D54"/>
    <mergeCell ref="D55:D58"/>
    <mergeCell ref="C25:C29"/>
    <mergeCell ref="B25:B29"/>
    <mergeCell ref="A25:A29"/>
    <mergeCell ref="A30:A34"/>
    <mergeCell ref="B30:B34"/>
    <mergeCell ref="C30:C34"/>
    <mergeCell ref="A35:A40"/>
    <mergeCell ref="E16:E19"/>
    <mergeCell ref="A4:A7"/>
    <mergeCell ref="B4:B7"/>
    <mergeCell ref="C4:C7"/>
    <mergeCell ref="C8:C11"/>
    <mergeCell ref="B8:B11"/>
    <mergeCell ref="A8:A11"/>
    <mergeCell ref="A12:A15"/>
    <mergeCell ref="B12:B15"/>
    <mergeCell ref="C12:C15"/>
    <mergeCell ref="A16:A19"/>
    <mergeCell ref="B16:B19"/>
    <mergeCell ref="C16:C19"/>
    <mergeCell ref="E4:E7"/>
    <mergeCell ref="D8:D11"/>
    <mergeCell ref="E8:E11"/>
    <mergeCell ref="D12:D15"/>
    <mergeCell ref="E12:E15"/>
    <mergeCell ref="D4:D7"/>
    <mergeCell ref="B35:B40"/>
    <mergeCell ref="C35:C40"/>
    <mergeCell ref="E20:E24"/>
    <mergeCell ref="D25:D29"/>
    <mergeCell ref="E25:E29"/>
    <mergeCell ref="D30:D34"/>
    <mergeCell ref="E30:E34"/>
    <mergeCell ref="D59:D63"/>
    <mergeCell ref="E59:E63"/>
    <mergeCell ref="E35:E40"/>
    <mergeCell ref="D64:D67"/>
    <mergeCell ref="E64:E67"/>
    <mergeCell ref="E52:E54"/>
    <mergeCell ref="A41:A43"/>
    <mergeCell ref="B41:B43"/>
    <mergeCell ref="C41:C43"/>
    <mergeCell ref="A52:A54"/>
    <mergeCell ref="B52:B54"/>
    <mergeCell ref="C52:C54"/>
    <mergeCell ref="A44:A47"/>
    <mergeCell ref="B44:B47"/>
    <mergeCell ref="C44:C47"/>
    <mergeCell ref="A48:A51"/>
    <mergeCell ref="B48:B51"/>
    <mergeCell ref="C48:C51"/>
    <mergeCell ref="E41:E43"/>
    <mergeCell ref="D44:D47"/>
    <mergeCell ref="E44:E47"/>
    <mergeCell ref="D48:D51"/>
    <mergeCell ref="E48:E51"/>
    <mergeCell ref="A64:A67"/>
    <mergeCell ref="A1:K1"/>
    <mergeCell ref="D90:D93"/>
    <mergeCell ref="E90:E93"/>
    <mergeCell ref="A79:A82"/>
    <mergeCell ref="B79:B82"/>
    <mergeCell ref="C79:C82"/>
    <mergeCell ref="A83:A86"/>
    <mergeCell ref="B83:B86"/>
    <mergeCell ref="C83:C86"/>
    <mergeCell ref="A87:A89"/>
    <mergeCell ref="B87:B89"/>
    <mergeCell ref="C87:C89"/>
    <mergeCell ref="E79:E82"/>
    <mergeCell ref="D83:D86"/>
    <mergeCell ref="E83:E86"/>
    <mergeCell ref="D87:D89"/>
    <mergeCell ref="E87:E89"/>
    <mergeCell ref="E68:E72"/>
    <mergeCell ref="D79:D82"/>
    <mergeCell ref="A90:A93"/>
    <mergeCell ref="B90:B93"/>
    <mergeCell ref="C90:C93"/>
    <mergeCell ref="B68:B72"/>
    <mergeCell ref="E55:E58"/>
    <mergeCell ref="A73:A78"/>
    <mergeCell ref="B73:B78"/>
    <mergeCell ref="C73:C78"/>
    <mergeCell ref="D73:D78"/>
    <mergeCell ref="E73:E78"/>
    <mergeCell ref="A102:A106"/>
    <mergeCell ref="B102:B106"/>
    <mergeCell ref="C102:C106"/>
    <mergeCell ref="D102:D106"/>
    <mergeCell ref="E102:E106"/>
    <mergeCell ref="B94:B97"/>
  </mergeCells>
  <pageMargins left="0.11811023622047245" right="0.14000000000000001" top="0.23622047244094491" bottom="0.19685039370078741" header="0.23622047244094491" footer="0.15748031496062992"/>
  <pageSetup paperSize="9" scale="80" orientation="portrait" horizontalDpi="4294967294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9ADCC-9A31-4FD3-9943-67D34E80DB8C}">
  <sheetPr codeName="Feuil1">
    <tabColor indexed="13"/>
  </sheetPr>
  <dimension ref="A1:L350"/>
  <sheetViews>
    <sheetView showGridLines="0" zoomScale="130" zoomScaleNormal="130" workbookViewId="0">
      <pane ySplit="2" topLeftCell="A335" activePane="bottomLeft" state="frozen"/>
      <selection activeCell="L129" sqref="L129"/>
      <selection pane="bottomLeft" activeCell="H350" sqref="H350"/>
    </sheetView>
  </sheetViews>
  <sheetFormatPr baseColWidth="10" defaultColWidth="57" defaultRowHeight="11.25" customHeight="1" x14ac:dyDescent="0.2"/>
  <cols>
    <col min="1" max="1" width="21.7109375" style="111" bestFit="1" customWidth="1"/>
    <col min="2" max="2" width="14.5703125" style="112" bestFit="1" customWidth="1"/>
    <col min="3" max="3" width="8.42578125" style="112" bestFit="1" customWidth="1"/>
    <col min="4" max="4" width="6.140625" style="113" bestFit="1" customWidth="1"/>
    <col min="5" max="5" width="6.7109375" style="114" bestFit="1" customWidth="1"/>
    <col min="6" max="6" width="23.140625" style="115" bestFit="1" customWidth="1"/>
    <col min="7" max="7" width="24" style="116" bestFit="1" customWidth="1"/>
    <col min="8" max="8" width="24.28515625" style="122" bestFit="1" customWidth="1"/>
    <col min="9" max="9" width="12.140625" style="120" bestFit="1" customWidth="1"/>
    <col min="10" max="10" width="10.7109375" style="84" bestFit="1" customWidth="1"/>
    <col min="11" max="11" width="5.140625" style="111" bestFit="1" customWidth="1"/>
    <col min="12" max="12" width="3" style="84" bestFit="1" customWidth="1"/>
    <col min="13" max="16384" width="57" style="84"/>
  </cols>
  <sheetData>
    <row r="1" spans="1:12" ht="26.25" x14ac:dyDescent="0.2">
      <c r="A1" s="253" t="s">
        <v>295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2" ht="11.25" customHeight="1" x14ac:dyDescent="0.2">
      <c r="H2" s="121"/>
      <c r="J2" s="117"/>
    </row>
    <row r="3" spans="1:12" s="118" customFormat="1" ht="11.25" customHeight="1" x14ac:dyDescent="0.2">
      <c r="A3" s="118" t="s">
        <v>272</v>
      </c>
      <c r="B3" s="118" t="s">
        <v>271</v>
      </c>
      <c r="C3" s="108" t="s">
        <v>260</v>
      </c>
      <c r="D3" s="67" t="s">
        <v>262</v>
      </c>
      <c r="E3" s="135">
        <v>1</v>
      </c>
      <c r="F3" s="101"/>
      <c r="G3" s="101"/>
      <c r="H3" s="99"/>
      <c r="I3" s="100"/>
      <c r="J3" s="181"/>
      <c r="K3" s="182"/>
    </row>
    <row r="4" spans="1:12" s="118" customFormat="1" ht="11.25" customHeight="1" x14ac:dyDescent="0.2">
      <c r="A4" s="118" t="s">
        <v>272</v>
      </c>
      <c r="B4" s="118" t="s">
        <v>271</v>
      </c>
      <c r="C4" s="108" t="s">
        <v>260</v>
      </c>
      <c r="D4" s="67" t="s">
        <v>262</v>
      </c>
      <c r="E4" s="123">
        <v>2</v>
      </c>
      <c r="F4" s="101"/>
      <c r="G4" s="101"/>
      <c r="H4" s="99"/>
      <c r="I4" s="100"/>
      <c r="J4" s="181"/>
      <c r="K4" s="182"/>
    </row>
    <row r="5" spans="1:12" s="118" customFormat="1" ht="11.25" customHeight="1" x14ac:dyDescent="0.2">
      <c r="A5" s="118" t="s">
        <v>272</v>
      </c>
      <c r="B5" s="118" t="s">
        <v>271</v>
      </c>
      <c r="C5" s="108" t="s">
        <v>260</v>
      </c>
      <c r="D5" s="67" t="s">
        <v>262</v>
      </c>
      <c r="E5" s="123">
        <v>3</v>
      </c>
      <c r="F5" s="101"/>
      <c r="G5" s="101"/>
      <c r="H5" s="99"/>
      <c r="I5" s="100"/>
      <c r="J5" s="181"/>
      <c r="K5" s="182"/>
    </row>
    <row r="6" spans="1:12" ht="11.25" customHeight="1" x14ac:dyDescent="0.2">
      <c r="A6" s="118" t="s">
        <v>272</v>
      </c>
      <c r="B6" s="118" t="s">
        <v>271</v>
      </c>
      <c r="C6" s="108" t="s">
        <v>260</v>
      </c>
      <c r="D6" s="67" t="s">
        <v>262</v>
      </c>
      <c r="E6" s="123">
        <v>3</v>
      </c>
      <c r="F6" s="101"/>
      <c r="G6" s="101"/>
      <c r="H6" s="99"/>
      <c r="I6" s="100"/>
      <c r="J6" s="181"/>
      <c r="K6" s="182"/>
      <c r="L6" s="118"/>
    </row>
    <row r="7" spans="1:12" ht="11.25" customHeight="1" x14ac:dyDescent="0.2">
      <c r="A7" s="118" t="s">
        <v>272</v>
      </c>
      <c r="B7" s="118" t="s">
        <v>271</v>
      </c>
      <c r="C7" s="108" t="s">
        <v>260</v>
      </c>
      <c r="D7" s="67" t="s">
        <v>262</v>
      </c>
      <c r="E7" s="123">
        <v>5</v>
      </c>
      <c r="F7" s="101"/>
      <c r="G7" s="101"/>
      <c r="H7" s="99"/>
      <c r="I7" s="100"/>
      <c r="J7" s="181"/>
      <c r="K7" s="182"/>
      <c r="L7" s="118"/>
    </row>
    <row r="8" spans="1:12" s="118" customFormat="1" ht="11.25" customHeight="1" x14ac:dyDescent="0.2">
      <c r="A8" s="118" t="s">
        <v>272</v>
      </c>
      <c r="B8" s="118" t="s">
        <v>271</v>
      </c>
      <c r="C8" s="108" t="s">
        <v>260</v>
      </c>
      <c r="D8" s="67" t="s">
        <v>262</v>
      </c>
      <c r="E8" s="123">
        <v>5</v>
      </c>
      <c r="F8" s="101"/>
      <c r="G8" s="101"/>
      <c r="H8" s="99"/>
      <c r="I8" s="100"/>
      <c r="J8" s="181"/>
      <c r="K8" s="182"/>
    </row>
    <row r="9" spans="1:12" ht="11.25" customHeight="1" x14ac:dyDescent="0.2">
      <c r="A9" s="118" t="s">
        <v>272</v>
      </c>
      <c r="B9" s="118" t="s">
        <v>271</v>
      </c>
      <c r="C9" s="108" t="s">
        <v>260</v>
      </c>
      <c r="D9" s="67" t="s">
        <v>262</v>
      </c>
      <c r="E9" s="123">
        <v>5</v>
      </c>
      <c r="F9" s="101"/>
      <c r="G9" s="101"/>
      <c r="H9" s="99"/>
      <c r="I9" s="100"/>
      <c r="J9" s="181"/>
      <c r="K9" s="182"/>
      <c r="L9" s="118"/>
    </row>
    <row r="10" spans="1:12" s="118" customFormat="1" ht="11.25" customHeight="1" x14ac:dyDescent="0.2">
      <c r="A10" s="118" t="s">
        <v>272</v>
      </c>
      <c r="B10" s="118" t="s">
        <v>271</v>
      </c>
      <c r="C10" s="108" t="s">
        <v>260</v>
      </c>
      <c r="D10" s="67" t="s">
        <v>262</v>
      </c>
      <c r="E10" s="123">
        <v>8</v>
      </c>
      <c r="F10" s="101"/>
      <c r="G10" s="101"/>
      <c r="H10" s="99"/>
      <c r="I10" s="100"/>
      <c r="J10" s="181"/>
      <c r="K10" s="182"/>
    </row>
    <row r="11" spans="1:12" ht="11.25" customHeight="1" x14ac:dyDescent="0.2">
      <c r="A11" s="118" t="s">
        <v>272</v>
      </c>
      <c r="B11" s="118" t="s">
        <v>271</v>
      </c>
      <c r="C11" s="108" t="s">
        <v>260</v>
      </c>
      <c r="D11" s="67" t="s">
        <v>262</v>
      </c>
      <c r="E11" s="123">
        <v>8</v>
      </c>
      <c r="F11" s="101"/>
      <c r="G11" s="101"/>
      <c r="H11" s="99"/>
      <c r="I11" s="100"/>
      <c r="J11" s="181"/>
      <c r="K11" s="182"/>
      <c r="L11" s="118"/>
    </row>
    <row r="12" spans="1:12" s="118" customFormat="1" ht="11.25" customHeight="1" x14ac:dyDescent="0.2">
      <c r="A12" s="118" t="s">
        <v>272</v>
      </c>
      <c r="B12" s="118" t="s">
        <v>271</v>
      </c>
      <c r="C12" s="108" t="s">
        <v>260</v>
      </c>
      <c r="D12" s="67" t="s">
        <v>262</v>
      </c>
      <c r="E12" s="123">
        <v>8</v>
      </c>
      <c r="F12" s="101"/>
      <c r="G12" s="101"/>
      <c r="H12" s="99"/>
      <c r="I12" s="100"/>
      <c r="J12" s="181"/>
      <c r="K12" s="182"/>
    </row>
    <row r="13" spans="1:12" s="118" customFormat="1" ht="11.25" customHeight="1" x14ac:dyDescent="0.2">
      <c r="A13" s="118" t="s">
        <v>272</v>
      </c>
      <c r="B13" s="118" t="s">
        <v>271</v>
      </c>
      <c r="C13" s="108" t="s">
        <v>260</v>
      </c>
      <c r="D13" s="67" t="s">
        <v>262</v>
      </c>
      <c r="E13" s="123">
        <v>8</v>
      </c>
      <c r="F13" s="101"/>
      <c r="G13" s="101"/>
      <c r="H13" s="99"/>
      <c r="I13" s="100"/>
      <c r="J13" s="181"/>
      <c r="K13" s="182"/>
    </row>
    <row r="14" spans="1:12" s="118" customFormat="1" ht="11.25" customHeight="1" x14ac:dyDescent="0.2">
      <c r="A14" s="118" t="s">
        <v>272</v>
      </c>
      <c r="B14" s="118" t="s">
        <v>271</v>
      </c>
      <c r="C14" s="108" t="s">
        <v>260</v>
      </c>
      <c r="D14" s="67" t="s">
        <v>262</v>
      </c>
      <c r="E14" s="123">
        <v>12</v>
      </c>
      <c r="F14" s="101"/>
      <c r="G14" s="101"/>
      <c r="H14" s="99"/>
      <c r="I14" s="100"/>
      <c r="J14" s="181"/>
      <c r="K14" s="182"/>
    </row>
    <row r="15" spans="1:12" s="118" customFormat="1" ht="11.25" customHeight="1" x14ac:dyDescent="0.2">
      <c r="A15" s="118" t="s">
        <v>272</v>
      </c>
      <c r="B15" s="118" t="s">
        <v>271</v>
      </c>
      <c r="C15" s="108" t="s">
        <v>260</v>
      </c>
      <c r="D15" s="67" t="s">
        <v>262</v>
      </c>
      <c r="E15" s="123">
        <v>12</v>
      </c>
      <c r="F15" s="101"/>
      <c r="G15" s="101"/>
      <c r="H15" s="99"/>
      <c r="I15" s="100"/>
      <c r="J15" s="181"/>
      <c r="K15" s="182"/>
    </row>
    <row r="16" spans="1:12" s="118" customFormat="1" ht="11.25" customHeight="1" x14ac:dyDescent="0.2">
      <c r="A16" s="118" t="s">
        <v>272</v>
      </c>
      <c r="B16" s="118" t="s">
        <v>271</v>
      </c>
      <c r="C16" s="108" t="s">
        <v>260</v>
      </c>
      <c r="D16" s="67" t="s">
        <v>262</v>
      </c>
      <c r="E16" s="123">
        <v>13</v>
      </c>
      <c r="F16" s="101"/>
      <c r="G16" s="101"/>
      <c r="H16" s="99"/>
      <c r="I16" s="100"/>
      <c r="J16" s="181"/>
      <c r="K16" s="182"/>
    </row>
    <row r="17" spans="1:11" s="118" customFormat="1" ht="11.25" customHeight="1" x14ac:dyDescent="0.2">
      <c r="A17" s="118" t="s">
        <v>272</v>
      </c>
      <c r="B17" s="118" t="s">
        <v>271</v>
      </c>
      <c r="C17" s="108" t="s">
        <v>260</v>
      </c>
      <c r="D17" s="67" t="s">
        <v>262</v>
      </c>
      <c r="E17" s="123">
        <v>13</v>
      </c>
      <c r="F17" s="101"/>
      <c r="G17" s="101"/>
      <c r="H17" s="99"/>
      <c r="I17" s="100"/>
      <c r="J17" s="181"/>
      <c r="K17" s="182"/>
    </row>
    <row r="18" spans="1:11" s="118" customFormat="1" ht="11.25" customHeight="1" x14ac:dyDescent="0.2">
      <c r="A18" s="118" t="s">
        <v>272</v>
      </c>
      <c r="B18" s="118" t="s">
        <v>271</v>
      </c>
      <c r="C18" s="108" t="s">
        <v>260</v>
      </c>
      <c r="D18" s="67" t="s">
        <v>262</v>
      </c>
      <c r="E18" s="123">
        <v>13</v>
      </c>
      <c r="F18" s="101"/>
      <c r="G18" s="101"/>
      <c r="H18" s="99"/>
      <c r="I18" s="100"/>
      <c r="J18" s="181"/>
      <c r="K18" s="182"/>
    </row>
    <row r="19" spans="1:11" s="118" customFormat="1" ht="11.25" customHeight="1" x14ac:dyDescent="0.2">
      <c r="A19" s="118" t="s">
        <v>272</v>
      </c>
      <c r="B19" s="118" t="s">
        <v>271</v>
      </c>
      <c r="C19" s="108" t="s">
        <v>260</v>
      </c>
      <c r="D19" s="67" t="s">
        <v>262</v>
      </c>
      <c r="E19" s="123">
        <v>13</v>
      </c>
      <c r="F19" s="101"/>
      <c r="G19" s="101"/>
      <c r="H19" s="99"/>
      <c r="I19" s="100"/>
      <c r="J19" s="181"/>
      <c r="K19" s="182"/>
    </row>
    <row r="20" spans="1:11" s="118" customFormat="1" ht="11.25" customHeight="1" x14ac:dyDescent="0.2">
      <c r="A20" s="118" t="s">
        <v>272</v>
      </c>
      <c r="B20" s="118" t="s">
        <v>271</v>
      </c>
      <c r="C20" s="108" t="s">
        <v>260</v>
      </c>
      <c r="D20" s="67" t="s">
        <v>262</v>
      </c>
      <c r="E20" s="123">
        <v>17</v>
      </c>
      <c r="F20" s="101"/>
      <c r="G20" s="101"/>
      <c r="H20" s="99"/>
      <c r="I20" s="100"/>
      <c r="J20" s="181"/>
      <c r="K20" s="182"/>
    </row>
    <row r="21" spans="1:11" s="118" customFormat="1" ht="11.25" customHeight="1" x14ac:dyDescent="0.2">
      <c r="A21" s="118" t="s">
        <v>272</v>
      </c>
      <c r="B21" s="118" t="s">
        <v>271</v>
      </c>
      <c r="C21" s="108" t="s">
        <v>260</v>
      </c>
      <c r="D21" s="67" t="s">
        <v>262</v>
      </c>
      <c r="E21" s="123">
        <v>18</v>
      </c>
      <c r="F21" s="101"/>
      <c r="G21" s="101"/>
      <c r="H21" s="99"/>
      <c r="I21" s="100"/>
      <c r="J21" s="181"/>
      <c r="K21" s="182"/>
    </row>
    <row r="22" spans="1:11" s="118" customFormat="1" ht="11.25" customHeight="1" x14ac:dyDescent="0.2">
      <c r="A22" s="118" t="s">
        <v>272</v>
      </c>
      <c r="B22" s="118" t="s">
        <v>271</v>
      </c>
      <c r="C22" s="108" t="s">
        <v>260</v>
      </c>
      <c r="D22" s="67" t="s">
        <v>262</v>
      </c>
      <c r="E22" s="123">
        <v>18</v>
      </c>
      <c r="F22" s="101"/>
      <c r="G22" s="101"/>
      <c r="H22" s="99"/>
      <c r="I22" s="100"/>
      <c r="J22" s="181"/>
      <c r="K22" s="182"/>
    </row>
    <row r="23" spans="1:11" s="118" customFormat="1" ht="11.25" customHeight="1" x14ac:dyDescent="0.2">
      <c r="A23" s="118" t="s">
        <v>272</v>
      </c>
      <c r="B23" s="118" t="s">
        <v>271</v>
      </c>
      <c r="C23" s="108" t="s">
        <v>260</v>
      </c>
      <c r="D23" s="67" t="s">
        <v>262</v>
      </c>
      <c r="E23" s="123">
        <v>18</v>
      </c>
      <c r="F23" s="101"/>
      <c r="G23" s="101"/>
      <c r="H23" s="99"/>
      <c r="I23" s="100"/>
      <c r="J23" s="181"/>
      <c r="K23" s="182"/>
    </row>
    <row r="24" spans="1:11" s="118" customFormat="1" ht="11.25" customHeight="1" x14ac:dyDescent="0.2">
      <c r="A24" s="118" t="s">
        <v>272</v>
      </c>
      <c r="B24" s="118" t="s">
        <v>271</v>
      </c>
      <c r="C24" s="108" t="s">
        <v>260</v>
      </c>
      <c r="D24" s="67" t="s">
        <v>262</v>
      </c>
      <c r="E24" s="123">
        <v>18</v>
      </c>
      <c r="F24" s="101"/>
      <c r="G24" s="101"/>
      <c r="H24" s="99"/>
      <c r="I24" s="100"/>
      <c r="J24" s="181"/>
      <c r="K24" s="182"/>
    </row>
    <row r="25" spans="1:11" s="118" customFormat="1" ht="11.25" customHeight="1" x14ac:dyDescent="0.2">
      <c r="A25" s="118" t="s">
        <v>272</v>
      </c>
      <c r="B25" s="118" t="s">
        <v>271</v>
      </c>
      <c r="C25" s="108" t="s">
        <v>260</v>
      </c>
      <c r="D25" s="67" t="s">
        <v>262</v>
      </c>
      <c r="E25" s="123">
        <v>18</v>
      </c>
      <c r="F25" s="101"/>
      <c r="G25" s="101"/>
      <c r="H25" s="99"/>
      <c r="I25" s="100"/>
      <c r="J25" s="181"/>
      <c r="K25" s="182"/>
    </row>
    <row r="26" spans="1:11" s="118" customFormat="1" ht="11.25" customHeight="1" x14ac:dyDescent="0.2">
      <c r="A26" s="118" t="s">
        <v>272</v>
      </c>
      <c r="B26" s="118" t="s">
        <v>271</v>
      </c>
      <c r="C26" s="108" t="s">
        <v>260</v>
      </c>
      <c r="D26" s="67" t="s">
        <v>262</v>
      </c>
      <c r="E26" s="123">
        <v>18</v>
      </c>
      <c r="F26" s="101"/>
      <c r="G26" s="101"/>
      <c r="H26" s="99"/>
      <c r="I26" s="100"/>
      <c r="J26" s="181"/>
      <c r="K26" s="182"/>
    </row>
    <row r="27" spans="1:11" s="118" customFormat="1" ht="11.25" customHeight="1" x14ac:dyDescent="0.2">
      <c r="A27" s="118" t="s">
        <v>272</v>
      </c>
      <c r="B27" s="118" t="s">
        <v>271</v>
      </c>
      <c r="C27" s="108" t="s">
        <v>260</v>
      </c>
      <c r="D27" s="67" t="s">
        <v>262</v>
      </c>
      <c r="E27" s="123">
        <v>24</v>
      </c>
      <c r="F27" s="101"/>
      <c r="G27" s="101"/>
      <c r="H27" s="99"/>
      <c r="I27" s="100"/>
      <c r="J27" s="181"/>
      <c r="K27" s="182"/>
    </row>
    <row r="28" spans="1:11" s="118" customFormat="1" ht="11.25" customHeight="1" x14ac:dyDescent="0.2">
      <c r="A28" s="118" t="s">
        <v>272</v>
      </c>
      <c r="B28" s="118" t="s">
        <v>271</v>
      </c>
      <c r="C28" s="108" t="s">
        <v>260</v>
      </c>
      <c r="D28" s="67" t="s">
        <v>262</v>
      </c>
      <c r="E28" s="123">
        <v>24</v>
      </c>
      <c r="F28" s="101"/>
      <c r="G28" s="101"/>
      <c r="H28" s="99"/>
      <c r="I28" s="100"/>
      <c r="J28" s="181"/>
      <c r="K28" s="182"/>
    </row>
    <row r="29" spans="1:11" s="118" customFormat="1" ht="11.25" customHeight="1" x14ac:dyDescent="0.2">
      <c r="A29" s="118" t="s">
        <v>272</v>
      </c>
      <c r="B29" s="118" t="s">
        <v>271</v>
      </c>
      <c r="C29" s="108" t="s">
        <v>260</v>
      </c>
      <c r="D29" s="67" t="s">
        <v>262</v>
      </c>
      <c r="E29" s="123">
        <v>24</v>
      </c>
      <c r="F29" s="101"/>
      <c r="G29" s="101"/>
      <c r="H29" s="99"/>
      <c r="I29" s="100"/>
      <c r="J29" s="181"/>
      <c r="K29" s="182"/>
    </row>
    <row r="30" spans="1:11" s="118" customFormat="1" ht="11.25" customHeight="1" x14ac:dyDescent="0.2">
      <c r="A30" s="118" t="s">
        <v>272</v>
      </c>
      <c r="B30" s="118" t="s">
        <v>271</v>
      </c>
      <c r="C30" s="108" t="s">
        <v>260</v>
      </c>
      <c r="D30" s="67" t="s">
        <v>262</v>
      </c>
      <c r="E30" s="123">
        <v>24</v>
      </c>
      <c r="F30" s="101"/>
      <c r="G30" s="101"/>
      <c r="H30" s="99"/>
      <c r="I30" s="100"/>
      <c r="J30" s="181"/>
      <c r="K30" s="182"/>
    </row>
    <row r="31" spans="1:11" s="118" customFormat="1" ht="11.25" customHeight="1" x14ac:dyDescent="0.2">
      <c r="A31" s="118" t="s">
        <v>272</v>
      </c>
      <c r="B31" s="118" t="s">
        <v>271</v>
      </c>
      <c r="C31" s="108" t="s">
        <v>260</v>
      </c>
      <c r="D31" s="67" t="s">
        <v>262</v>
      </c>
      <c r="E31" s="123">
        <v>24</v>
      </c>
      <c r="F31" s="101"/>
      <c r="G31" s="101"/>
      <c r="H31" s="99"/>
      <c r="I31" s="100"/>
      <c r="J31" s="181"/>
      <c r="K31" s="182"/>
    </row>
    <row r="32" spans="1:11" s="118" customFormat="1" ht="11.25" customHeight="1" x14ac:dyDescent="0.2">
      <c r="A32" s="118" t="s">
        <v>272</v>
      </c>
      <c r="B32" s="118" t="s">
        <v>271</v>
      </c>
      <c r="C32" s="108" t="s">
        <v>260</v>
      </c>
      <c r="D32" s="67" t="s">
        <v>262</v>
      </c>
      <c r="E32" s="123">
        <v>24</v>
      </c>
      <c r="F32" s="101"/>
      <c r="G32" s="101"/>
      <c r="H32" s="99"/>
      <c r="I32" s="100"/>
      <c r="J32" s="181"/>
      <c r="K32" s="182"/>
    </row>
    <row r="33" spans="1:11" s="118" customFormat="1" ht="11.25" customHeight="1" x14ac:dyDescent="0.2">
      <c r="A33" s="118" t="s">
        <v>272</v>
      </c>
      <c r="B33" s="118" t="s">
        <v>271</v>
      </c>
      <c r="C33" s="108" t="s">
        <v>260</v>
      </c>
      <c r="D33" s="67" t="s">
        <v>262</v>
      </c>
      <c r="E33" s="123">
        <v>30</v>
      </c>
      <c r="F33" s="101"/>
      <c r="G33" s="101"/>
      <c r="H33" s="99"/>
      <c r="I33" s="100"/>
      <c r="J33" s="181"/>
      <c r="K33" s="182"/>
    </row>
    <row r="34" spans="1:11" s="118" customFormat="1" ht="11.25" customHeight="1" x14ac:dyDescent="0.2">
      <c r="A34" s="118" t="s">
        <v>272</v>
      </c>
      <c r="B34" s="118" t="s">
        <v>271</v>
      </c>
      <c r="C34" s="108" t="s">
        <v>260</v>
      </c>
      <c r="D34" s="67" t="s">
        <v>262</v>
      </c>
      <c r="E34" s="123">
        <v>30</v>
      </c>
      <c r="F34" s="101"/>
      <c r="G34" s="101"/>
      <c r="H34" s="99"/>
      <c r="I34" s="100"/>
      <c r="J34" s="181"/>
      <c r="K34" s="182"/>
    </row>
    <row r="35" spans="1:11" s="118" customFormat="1" ht="11.25" customHeight="1" x14ac:dyDescent="0.2">
      <c r="A35" s="118" t="s">
        <v>272</v>
      </c>
      <c r="B35" s="118" t="s">
        <v>271</v>
      </c>
      <c r="C35" s="108" t="s">
        <v>260</v>
      </c>
      <c r="D35" s="67" t="s">
        <v>262</v>
      </c>
      <c r="E35" s="123">
        <v>30</v>
      </c>
      <c r="F35" s="101"/>
      <c r="G35" s="101"/>
      <c r="H35" s="99"/>
      <c r="I35" s="100"/>
      <c r="J35" s="181"/>
      <c r="K35" s="182"/>
    </row>
    <row r="36" spans="1:11" ht="11.25" customHeight="1" x14ac:dyDescent="0.2">
      <c r="A36" s="118" t="s">
        <v>272</v>
      </c>
      <c r="B36" s="118" t="s">
        <v>271</v>
      </c>
      <c r="C36" s="78" t="s">
        <v>263</v>
      </c>
      <c r="D36" s="67" t="s">
        <v>262</v>
      </c>
      <c r="E36" s="134">
        <v>1</v>
      </c>
      <c r="F36" s="98"/>
      <c r="G36" s="98"/>
      <c r="H36" s="99"/>
      <c r="I36" s="100"/>
      <c r="J36" s="181"/>
      <c r="K36" s="182"/>
    </row>
    <row r="37" spans="1:11" ht="11.25" customHeight="1" x14ac:dyDescent="0.2">
      <c r="A37" s="118" t="s">
        <v>272</v>
      </c>
      <c r="B37" s="118" t="s">
        <v>271</v>
      </c>
      <c r="C37" s="78" t="s">
        <v>263</v>
      </c>
      <c r="D37" s="67" t="s">
        <v>262</v>
      </c>
      <c r="E37" s="119">
        <v>3</v>
      </c>
      <c r="F37" s="98"/>
      <c r="G37" s="98"/>
      <c r="H37" s="99"/>
      <c r="I37" s="100"/>
      <c r="J37" s="181"/>
      <c r="K37" s="182"/>
    </row>
    <row r="38" spans="1:11" ht="11.25" customHeight="1" x14ac:dyDescent="0.2">
      <c r="A38" s="118" t="s">
        <v>272</v>
      </c>
      <c r="B38" s="118" t="s">
        <v>271</v>
      </c>
      <c r="C38" s="78" t="s">
        <v>263</v>
      </c>
      <c r="D38" s="67" t="s">
        <v>262</v>
      </c>
      <c r="E38" s="119">
        <v>3</v>
      </c>
      <c r="F38" s="98"/>
      <c r="G38" s="98"/>
      <c r="H38" s="99"/>
      <c r="I38" s="100"/>
      <c r="J38" s="181"/>
      <c r="K38" s="182"/>
    </row>
    <row r="39" spans="1:11" ht="11.25" customHeight="1" x14ac:dyDescent="0.2">
      <c r="A39" s="118" t="s">
        <v>272</v>
      </c>
      <c r="B39" s="118" t="s">
        <v>271</v>
      </c>
      <c r="C39" s="78" t="s">
        <v>263</v>
      </c>
      <c r="D39" s="67" t="s">
        <v>262</v>
      </c>
      <c r="E39" s="119">
        <v>4</v>
      </c>
      <c r="F39" s="98"/>
      <c r="G39" s="98"/>
      <c r="H39" s="99"/>
      <c r="I39" s="100"/>
      <c r="J39" s="181"/>
      <c r="K39" s="182"/>
    </row>
    <row r="40" spans="1:11" ht="11.25" customHeight="1" x14ac:dyDescent="0.2">
      <c r="A40" s="118" t="s">
        <v>272</v>
      </c>
      <c r="B40" s="118" t="s">
        <v>271</v>
      </c>
      <c r="C40" s="78" t="s">
        <v>263</v>
      </c>
      <c r="D40" s="67" t="s">
        <v>262</v>
      </c>
      <c r="E40" s="119">
        <v>5</v>
      </c>
      <c r="F40" s="98"/>
      <c r="G40" s="98"/>
      <c r="H40" s="99"/>
      <c r="I40" s="100"/>
      <c r="J40" s="181"/>
      <c r="K40" s="182"/>
    </row>
    <row r="41" spans="1:11" ht="11.25" customHeight="1" x14ac:dyDescent="0.2">
      <c r="A41" s="118" t="s">
        <v>272</v>
      </c>
      <c r="B41" s="118" t="s">
        <v>271</v>
      </c>
      <c r="C41" s="78" t="s">
        <v>263</v>
      </c>
      <c r="D41" s="67" t="s">
        <v>262</v>
      </c>
      <c r="E41" s="119">
        <v>5</v>
      </c>
      <c r="F41" s="98"/>
      <c r="G41" s="98"/>
      <c r="H41" s="99"/>
      <c r="I41" s="100"/>
      <c r="J41" s="181"/>
      <c r="K41" s="182"/>
    </row>
    <row r="42" spans="1:11" ht="11.25" customHeight="1" x14ac:dyDescent="0.2">
      <c r="A42" s="118" t="s">
        <v>272</v>
      </c>
      <c r="B42" s="118" t="s">
        <v>271</v>
      </c>
      <c r="C42" s="78" t="s">
        <v>263</v>
      </c>
      <c r="D42" s="67" t="s">
        <v>262</v>
      </c>
      <c r="E42" s="119">
        <v>5</v>
      </c>
      <c r="F42" s="98"/>
      <c r="G42" s="98"/>
      <c r="H42" s="99"/>
      <c r="I42" s="100"/>
      <c r="J42" s="181"/>
      <c r="K42" s="182"/>
    </row>
    <row r="43" spans="1:11" ht="11.25" customHeight="1" x14ac:dyDescent="0.2">
      <c r="A43" s="118" t="s">
        <v>272</v>
      </c>
      <c r="B43" s="118" t="s">
        <v>271</v>
      </c>
      <c r="C43" s="78" t="s">
        <v>263</v>
      </c>
      <c r="D43" s="67" t="s">
        <v>262</v>
      </c>
      <c r="E43" s="119">
        <v>8</v>
      </c>
      <c r="F43" s="98"/>
      <c r="G43" s="98"/>
      <c r="H43" s="99"/>
      <c r="I43" s="100"/>
      <c r="J43" s="181"/>
      <c r="K43" s="182"/>
    </row>
    <row r="44" spans="1:11" ht="11.25" customHeight="1" x14ac:dyDescent="0.2">
      <c r="A44" s="118" t="s">
        <v>272</v>
      </c>
      <c r="B44" s="118" t="s">
        <v>271</v>
      </c>
      <c r="C44" s="78" t="s">
        <v>263</v>
      </c>
      <c r="D44" s="67" t="s">
        <v>262</v>
      </c>
      <c r="E44" s="119">
        <v>8</v>
      </c>
      <c r="F44" s="98"/>
      <c r="G44" s="98"/>
      <c r="H44" s="99"/>
      <c r="I44" s="100"/>
      <c r="J44" s="181"/>
      <c r="K44" s="182"/>
    </row>
    <row r="45" spans="1:11" ht="11.25" customHeight="1" x14ac:dyDescent="0.2">
      <c r="A45" s="118" t="s">
        <v>272</v>
      </c>
      <c r="B45" s="118" t="s">
        <v>271</v>
      </c>
      <c r="C45" s="78" t="s">
        <v>263</v>
      </c>
      <c r="D45" s="67" t="s">
        <v>262</v>
      </c>
      <c r="E45" s="119">
        <v>8</v>
      </c>
      <c r="F45" s="98"/>
      <c r="G45" s="98"/>
      <c r="H45" s="99"/>
      <c r="I45" s="100"/>
      <c r="J45" s="181"/>
      <c r="K45" s="182"/>
    </row>
    <row r="46" spans="1:11" ht="11.25" customHeight="1" x14ac:dyDescent="0.2">
      <c r="A46" s="118" t="s">
        <v>272</v>
      </c>
      <c r="B46" s="118" t="s">
        <v>271</v>
      </c>
      <c r="C46" s="78" t="s">
        <v>263</v>
      </c>
      <c r="D46" s="67" t="s">
        <v>262</v>
      </c>
      <c r="E46" s="119">
        <v>8</v>
      </c>
      <c r="F46" s="98"/>
      <c r="G46" s="98"/>
      <c r="H46" s="99"/>
      <c r="I46" s="100"/>
      <c r="J46" s="181"/>
      <c r="K46" s="182"/>
    </row>
    <row r="47" spans="1:11" ht="11.25" customHeight="1" x14ac:dyDescent="0.2">
      <c r="A47" s="118" t="s">
        <v>272</v>
      </c>
      <c r="B47" s="118" t="s">
        <v>271</v>
      </c>
      <c r="C47" s="78" t="s">
        <v>263</v>
      </c>
      <c r="D47" s="67" t="s">
        <v>262</v>
      </c>
      <c r="E47" s="119">
        <v>12</v>
      </c>
      <c r="F47" s="98"/>
      <c r="G47" s="98"/>
      <c r="H47" s="99"/>
      <c r="I47" s="100"/>
      <c r="J47" s="181"/>
      <c r="K47" s="182"/>
    </row>
    <row r="48" spans="1:11" ht="11.25" customHeight="1" x14ac:dyDescent="0.2">
      <c r="A48" s="118" t="s">
        <v>272</v>
      </c>
      <c r="B48" s="118" t="s">
        <v>271</v>
      </c>
      <c r="C48" s="78" t="s">
        <v>263</v>
      </c>
      <c r="D48" s="67" t="s">
        <v>262</v>
      </c>
      <c r="E48" s="119">
        <v>12</v>
      </c>
      <c r="F48" s="98"/>
      <c r="G48" s="98"/>
      <c r="H48" s="99"/>
      <c r="I48" s="100"/>
      <c r="J48" s="181"/>
      <c r="K48" s="182"/>
    </row>
    <row r="49" spans="1:11" ht="11.25" customHeight="1" x14ac:dyDescent="0.2">
      <c r="A49" s="118" t="s">
        <v>272</v>
      </c>
      <c r="B49" s="118" t="s">
        <v>271</v>
      </c>
      <c r="C49" s="78" t="s">
        <v>263</v>
      </c>
      <c r="D49" s="67" t="s">
        <v>262</v>
      </c>
      <c r="E49" s="119" t="s">
        <v>278</v>
      </c>
      <c r="F49" s="98"/>
      <c r="G49" s="98"/>
      <c r="H49" s="99"/>
      <c r="I49" s="100"/>
      <c r="J49" s="183"/>
    </row>
    <row r="50" spans="1:11" ht="11.25" customHeight="1" x14ac:dyDescent="0.2">
      <c r="A50" s="118" t="s">
        <v>272</v>
      </c>
      <c r="B50" s="118" t="s">
        <v>271</v>
      </c>
      <c r="C50" s="108" t="s">
        <v>260</v>
      </c>
      <c r="D50" s="67" t="s">
        <v>253</v>
      </c>
      <c r="E50" s="135">
        <v>1</v>
      </c>
      <c r="F50" s="101"/>
      <c r="G50" s="101"/>
      <c r="H50" s="99"/>
      <c r="I50" s="100"/>
      <c r="J50" s="183"/>
      <c r="K50" s="182"/>
    </row>
    <row r="51" spans="1:11" ht="11.25" customHeight="1" x14ac:dyDescent="0.2">
      <c r="A51" s="118" t="s">
        <v>272</v>
      </c>
      <c r="B51" s="118" t="s">
        <v>271</v>
      </c>
      <c r="C51" s="108" t="s">
        <v>260</v>
      </c>
      <c r="D51" s="67" t="s">
        <v>253</v>
      </c>
      <c r="E51" s="123">
        <v>2</v>
      </c>
      <c r="F51" s="101"/>
      <c r="G51" s="101"/>
      <c r="H51" s="99"/>
      <c r="I51" s="100"/>
      <c r="J51" s="184"/>
      <c r="K51" s="182"/>
    </row>
    <row r="52" spans="1:11" ht="11.25" customHeight="1" x14ac:dyDescent="0.2">
      <c r="A52" s="118" t="s">
        <v>272</v>
      </c>
      <c r="B52" s="118" t="s">
        <v>271</v>
      </c>
      <c r="C52" s="108" t="s">
        <v>260</v>
      </c>
      <c r="D52" s="67" t="s">
        <v>253</v>
      </c>
      <c r="E52" s="123">
        <v>3</v>
      </c>
      <c r="F52" s="101"/>
      <c r="G52" s="101"/>
      <c r="H52" s="99"/>
      <c r="I52" s="100"/>
      <c r="J52" s="183"/>
      <c r="K52" s="182"/>
    </row>
    <row r="53" spans="1:11" ht="11.25" customHeight="1" x14ac:dyDescent="0.2">
      <c r="A53" s="118" t="s">
        <v>272</v>
      </c>
      <c r="B53" s="118" t="s">
        <v>271</v>
      </c>
      <c r="C53" s="108" t="s">
        <v>260</v>
      </c>
      <c r="D53" s="67" t="s">
        <v>253</v>
      </c>
      <c r="E53" s="123">
        <v>3</v>
      </c>
      <c r="F53" s="101"/>
      <c r="G53" s="101"/>
      <c r="H53" s="99"/>
      <c r="I53" s="100"/>
      <c r="J53" s="181"/>
      <c r="K53" s="182"/>
    </row>
    <row r="54" spans="1:11" ht="11.25" customHeight="1" x14ac:dyDescent="0.2">
      <c r="A54" s="118" t="s">
        <v>272</v>
      </c>
      <c r="B54" s="118" t="s">
        <v>271</v>
      </c>
      <c r="C54" s="108" t="s">
        <v>260</v>
      </c>
      <c r="D54" s="67" t="s">
        <v>253</v>
      </c>
      <c r="E54" s="123">
        <v>5</v>
      </c>
      <c r="F54" s="101"/>
      <c r="G54" s="101"/>
      <c r="H54" s="99"/>
      <c r="I54" s="100"/>
      <c r="J54" s="181"/>
      <c r="K54" s="182"/>
    </row>
    <row r="55" spans="1:11" ht="11.25" customHeight="1" x14ac:dyDescent="0.2">
      <c r="A55" s="118" t="s">
        <v>272</v>
      </c>
      <c r="B55" s="118" t="s">
        <v>271</v>
      </c>
      <c r="C55" s="108" t="s">
        <v>260</v>
      </c>
      <c r="D55" s="67" t="s">
        <v>253</v>
      </c>
      <c r="E55" s="123">
        <v>5</v>
      </c>
      <c r="F55" s="101"/>
      <c r="G55" s="101"/>
      <c r="H55" s="99"/>
      <c r="I55" s="100"/>
      <c r="J55" s="183"/>
      <c r="K55" s="182"/>
    </row>
    <row r="56" spans="1:11" ht="11.25" customHeight="1" x14ac:dyDescent="0.2">
      <c r="A56" s="118" t="s">
        <v>272</v>
      </c>
      <c r="B56" s="118" t="s">
        <v>271</v>
      </c>
      <c r="C56" s="108" t="s">
        <v>260</v>
      </c>
      <c r="D56" s="67" t="s">
        <v>253</v>
      </c>
      <c r="E56" s="123">
        <v>5</v>
      </c>
      <c r="F56" s="101"/>
      <c r="G56" s="101"/>
      <c r="H56" s="99"/>
      <c r="I56" s="100"/>
      <c r="J56" s="183"/>
      <c r="K56" s="182"/>
    </row>
    <row r="57" spans="1:11" ht="11.25" customHeight="1" x14ac:dyDescent="0.2">
      <c r="A57" s="118" t="s">
        <v>272</v>
      </c>
      <c r="B57" s="118" t="s">
        <v>271</v>
      </c>
      <c r="C57" s="108" t="s">
        <v>260</v>
      </c>
      <c r="D57" s="67" t="s">
        <v>253</v>
      </c>
      <c r="E57" s="123">
        <v>5</v>
      </c>
      <c r="F57" s="101"/>
      <c r="G57" s="101"/>
      <c r="H57" s="99"/>
      <c r="I57" s="100"/>
      <c r="J57" s="183"/>
      <c r="K57" s="182"/>
    </row>
    <row r="58" spans="1:11" ht="11.25" customHeight="1" x14ac:dyDescent="0.2">
      <c r="A58" s="118" t="s">
        <v>272</v>
      </c>
      <c r="B58" s="118" t="s">
        <v>271</v>
      </c>
      <c r="C58" s="108" t="s">
        <v>260</v>
      </c>
      <c r="D58" s="67" t="s">
        <v>253</v>
      </c>
      <c r="E58" s="123">
        <v>9</v>
      </c>
      <c r="F58" s="101"/>
      <c r="G58" s="101"/>
      <c r="H58" s="99"/>
      <c r="I58" s="100"/>
      <c r="J58" s="183"/>
      <c r="K58" s="182"/>
    </row>
    <row r="59" spans="1:11" ht="11.25" customHeight="1" x14ac:dyDescent="0.2">
      <c r="A59" s="118" t="s">
        <v>272</v>
      </c>
      <c r="B59" s="118" t="s">
        <v>271</v>
      </c>
      <c r="C59" s="108" t="s">
        <v>260</v>
      </c>
      <c r="D59" s="67" t="s">
        <v>253</v>
      </c>
      <c r="E59" s="123">
        <v>9</v>
      </c>
      <c r="F59" s="101"/>
      <c r="G59" s="101"/>
      <c r="H59" s="99"/>
      <c r="I59" s="100"/>
      <c r="J59" s="181"/>
      <c r="K59" s="182"/>
    </row>
    <row r="60" spans="1:11" ht="11.25" customHeight="1" x14ac:dyDescent="0.2">
      <c r="A60" s="118" t="s">
        <v>272</v>
      </c>
      <c r="B60" s="118" t="s">
        <v>271</v>
      </c>
      <c r="C60" s="108" t="s">
        <v>260</v>
      </c>
      <c r="D60" s="67" t="s">
        <v>253</v>
      </c>
      <c r="E60" s="123">
        <v>9</v>
      </c>
      <c r="F60" s="101"/>
      <c r="G60" s="101"/>
      <c r="H60" s="99"/>
      <c r="I60" s="100"/>
      <c r="J60" s="183"/>
      <c r="K60" s="182"/>
    </row>
    <row r="61" spans="1:11" ht="11.25" customHeight="1" x14ac:dyDescent="0.2">
      <c r="A61" s="118" t="s">
        <v>272</v>
      </c>
      <c r="B61" s="118" t="s">
        <v>271</v>
      </c>
      <c r="C61" s="108" t="s">
        <v>260</v>
      </c>
      <c r="D61" s="67" t="s">
        <v>253</v>
      </c>
      <c r="E61" s="123">
        <v>9</v>
      </c>
      <c r="F61" s="101"/>
      <c r="G61" s="101"/>
      <c r="H61" s="99"/>
      <c r="I61" s="100"/>
      <c r="J61" s="183"/>
      <c r="K61" s="182"/>
    </row>
    <row r="62" spans="1:11" ht="11.25" customHeight="1" x14ac:dyDescent="0.2">
      <c r="A62" s="118" t="s">
        <v>272</v>
      </c>
      <c r="B62" s="118" t="s">
        <v>271</v>
      </c>
      <c r="C62" s="108" t="s">
        <v>260</v>
      </c>
      <c r="D62" s="67" t="s">
        <v>253</v>
      </c>
      <c r="E62" s="123">
        <v>9</v>
      </c>
      <c r="F62" s="101"/>
      <c r="G62" s="101"/>
      <c r="H62" s="99"/>
      <c r="I62" s="100"/>
      <c r="J62" s="183"/>
      <c r="K62" s="182"/>
    </row>
    <row r="63" spans="1:11" ht="11.25" customHeight="1" x14ac:dyDescent="0.2">
      <c r="A63" s="118" t="s">
        <v>272</v>
      </c>
      <c r="B63" s="118" t="s">
        <v>271</v>
      </c>
      <c r="C63" s="108" t="s">
        <v>260</v>
      </c>
      <c r="D63" s="67" t="s">
        <v>253</v>
      </c>
      <c r="E63" s="123">
        <v>9</v>
      </c>
      <c r="F63" s="101"/>
      <c r="G63" s="101"/>
      <c r="H63" s="99"/>
      <c r="I63" s="100"/>
      <c r="J63" s="183"/>
      <c r="K63" s="182"/>
    </row>
    <row r="64" spans="1:11" ht="11.25" customHeight="1" x14ac:dyDescent="0.2">
      <c r="A64" s="118" t="s">
        <v>272</v>
      </c>
      <c r="B64" s="118" t="s">
        <v>271</v>
      </c>
      <c r="C64" s="108" t="s">
        <v>260</v>
      </c>
      <c r="D64" s="67" t="s">
        <v>253</v>
      </c>
      <c r="E64" s="123">
        <v>9</v>
      </c>
      <c r="F64" s="101"/>
      <c r="G64" s="101"/>
      <c r="H64" s="99"/>
      <c r="I64" s="100"/>
      <c r="J64" s="181"/>
      <c r="K64" s="182"/>
    </row>
    <row r="65" spans="1:11" ht="11.25" customHeight="1" x14ac:dyDescent="0.2">
      <c r="A65" s="118" t="s">
        <v>272</v>
      </c>
      <c r="B65" s="118" t="s">
        <v>271</v>
      </c>
      <c r="C65" s="108" t="s">
        <v>260</v>
      </c>
      <c r="D65" s="67" t="s">
        <v>253</v>
      </c>
      <c r="E65" s="123">
        <v>16</v>
      </c>
      <c r="F65" s="101"/>
      <c r="G65" s="101"/>
      <c r="H65" s="99"/>
      <c r="I65" s="100"/>
      <c r="J65" s="181"/>
      <c r="K65" s="182"/>
    </row>
    <row r="66" spans="1:11" ht="11.25" customHeight="1" x14ac:dyDescent="0.2">
      <c r="A66" s="118" t="s">
        <v>272</v>
      </c>
      <c r="B66" s="118" t="s">
        <v>271</v>
      </c>
      <c r="C66" s="108" t="s">
        <v>260</v>
      </c>
      <c r="D66" s="67" t="s">
        <v>253</v>
      </c>
      <c r="E66" s="123">
        <v>16</v>
      </c>
      <c r="F66" s="101"/>
      <c r="G66" s="101"/>
      <c r="H66" s="99"/>
      <c r="I66" s="100"/>
      <c r="J66" s="181"/>
      <c r="K66" s="182"/>
    </row>
    <row r="67" spans="1:11" ht="11.25" customHeight="1" x14ac:dyDescent="0.2">
      <c r="A67" s="118" t="s">
        <v>272</v>
      </c>
      <c r="B67" s="118" t="s">
        <v>271</v>
      </c>
      <c r="C67" s="108" t="s">
        <v>260</v>
      </c>
      <c r="D67" s="67" t="s">
        <v>253</v>
      </c>
      <c r="E67" s="123">
        <v>16</v>
      </c>
      <c r="F67" s="101"/>
      <c r="G67" s="101"/>
      <c r="H67" s="99"/>
      <c r="I67" s="100"/>
      <c r="J67" s="181"/>
      <c r="K67" s="182"/>
    </row>
    <row r="68" spans="1:11" ht="11.25" customHeight="1" x14ac:dyDescent="0.2">
      <c r="A68" s="118" t="s">
        <v>272</v>
      </c>
      <c r="B68" s="118" t="s">
        <v>271</v>
      </c>
      <c r="C68" s="108" t="s">
        <v>260</v>
      </c>
      <c r="D68" s="67" t="s">
        <v>253</v>
      </c>
      <c r="E68" s="123">
        <v>16</v>
      </c>
      <c r="F68" s="101"/>
      <c r="G68" s="101"/>
      <c r="H68" s="99"/>
      <c r="I68" s="100"/>
      <c r="J68" s="183"/>
      <c r="K68" s="182"/>
    </row>
    <row r="69" spans="1:11" ht="11.25" customHeight="1" x14ac:dyDescent="0.2">
      <c r="A69" s="118" t="s">
        <v>272</v>
      </c>
      <c r="B69" s="118" t="s">
        <v>271</v>
      </c>
      <c r="C69" s="108" t="s">
        <v>260</v>
      </c>
      <c r="D69" s="67" t="s">
        <v>253</v>
      </c>
      <c r="E69" s="123">
        <v>16</v>
      </c>
      <c r="F69" s="101"/>
      <c r="G69" s="101"/>
      <c r="H69" s="99"/>
      <c r="I69" s="100"/>
      <c r="J69" s="181"/>
      <c r="K69" s="182"/>
    </row>
    <row r="70" spans="1:11" ht="11.25" customHeight="1" x14ac:dyDescent="0.2">
      <c r="A70" s="118" t="s">
        <v>272</v>
      </c>
      <c r="B70" s="118" t="s">
        <v>271</v>
      </c>
      <c r="C70" s="108" t="s">
        <v>260</v>
      </c>
      <c r="D70" s="67" t="s">
        <v>253</v>
      </c>
      <c r="E70" s="123">
        <v>16</v>
      </c>
      <c r="F70" s="101"/>
      <c r="G70" s="101"/>
      <c r="H70" s="99"/>
      <c r="I70" s="100"/>
      <c r="J70" s="183"/>
      <c r="K70" s="182"/>
    </row>
    <row r="71" spans="1:11" ht="11.25" customHeight="1" x14ac:dyDescent="0.2">
      <c r="A71" s="118" t="s">
        <v>272</v>
      </c>
      <c r="B71" s="118" t="s">
        <v>271</v>
      </c>
      <c r="C71" s="108" t="s">
        <v>260</v>
      </c>
      <c r="D71" s="67" t="s">
        <v>253</v>
      </c>
      <c r="E71" s="123">
        <v>16</v>
      </c>
      <c r="F71" s="101"/>
      <c r="G71" s="101"/>
      <c r="H71" s="99"/>
      <c r="I71" s="100"/>
      <c r="J71" s="181"/>
      <c r="K71" s="182"/>
    </row>
    <row r="72" spans="1:11" ht="11.25" customHeight="1" x14ac:dyDescent="0.2">
      <c r="A72" s="118" t="s">
        <v>272</v>
      </c>
      <c r="B72" s="118" t="s">
        <v>271</v>
      </c>
      <c r="C72" s="108" t="s">
        <v>260</v>
      </c>
      <c r="D72" s="67" t="s">
        <v>253</v>
      </c>
      <c r="E72" s="123">
        <v>23</v>
      </c>
      <c r="F72" s="101"/>
      <c r="G72" s="101"/>
      <c r="H72" s="99"/>
      <c r="I72" s="100"/>
      <c r="J72" s="183"/>
      <c r="K72" s="182"/>
    </row>
    <row r="73" spans="1:11" ht="11.25" customHeight="1" x14ac:dyDescent="0.2">
      <c r="A73" s="118" t="s">
        <v>272</v>
      </c>
      <c r="B73" s="118" t="s">
        <v>271</v>
      </c>
      <c r="C73" s="108" t="s">
        <v>260</v>
      </c>
      <c r="D73" s="67" t="s">
        <v>253</v>
      </c>
      <c r="E73" s="123">
        <v>23</v>
      </c>
      <c r="F73" s="101"/>
      <c r="G73" s="101"/>
      <c r="H73" s="99"/>
      <c r="I73" s="100"/>
      <c r="J73" s="183"/>
      <c r="K73" s="182"/>
    </row>
    <row r="74" spans="1:11" ht="11.25" customHeight="1" x14ac:dyDescent="0.2">
      <c r="A74" s="118" t="s">
        <v>272</v>
      </c>
      <c r="B74" s="118" t="s">
        <v>271</v>
      </c>
      <c r="C74" s="108" t="s">
        <v>260</v>
      </c>
      <c r="D74" s="67" t="s">
        <v>253</v>
      </c>
      <c r="E74" s="123">
        <v>23</v>
      </c>
      <c r="F74" s="101"/>
      <c r="G74" s="101"/>
      <c r="H74" s="99"/>
      <c r="I74" s="100"/>
      <c r="J74" s="181"/>
      <c r="K74" s="182"/>
    </row>
    <row r="75" spans="1:11" ht="11.25" customHeight="1" x14ac:dyDescent="0.2">
      <c r="A75" s="118" t="s">
        <v>272</v>
      </c>
      <c r="B75" s="118" t="s">
        <v>271</v>
      </c>
      <c r="C75" s="108" t="s">
        <v>260</v>
      </c>
      <c r="D75" s="67" t="s">
        <v>253</v>
      </c>
      <c r="E75" s="123">
        <v>23</v>
      </c>
      <c r="F75" s="101"/>
      <c r="G75" s="101"/>
      <c r="H75" s="99"/>
      <c r="I75" s="100"/>
      <c r="J75" s="183"/>
      <c r="K75" s="182"/>
    </row>
    <row r="76" spans="1:11" ht="11.25" customHeight="1" x14ac:dyDescent="0.2">
      <c r="A76" s="118" t="s">
        <v>272</v>
      </c>
      <c r="B76" s="118" t="s">
        <v>271</v>
      </c>
      <c r="C76" s="108" t="s">
        <v>260</v>
      </c>
      <c r="D76" s="67" t="s">
        <v>253</v>
      </c>
      <c r="E76" s="123">
        <v>23</v>
      </c>
      <c r="F76" s="101"/>
      <c r="G76" s="101"/>
      <c r="H76" s="99"/>
      <c r="I76" s="100"/>
      <c r="J76" s="183"/>
      <c r="K76" s="182"/>
    </row>
    <row r="77" spans="1:11" ht="11.25" customHeight="1" x14ac:dyDescent="0.2">
      <c r="A77" s="118" t="s">
        <v>272</v>
      </c>
      <c r="B77" s="118" t="s">
        <v>271</v>
      </c>
      <c r="C77" s="108" t="s">
        <v>260</v>
      </c>
      <c r="D77" s="67" t="s">
        <v>253</v>
      </c>
      <c r="E77" s="123">
        <v>23</v>
      </c>
      <c r="F77" s="185"/>
      <c r="G77" s="185"/>
      <c r="H77" s="186"/>
      <c r="I77" s="187"/>
      <c r="K77" s="182"/>
    </row>
    <row r="78" spans="1:11" ht="11.25" customHeight="1" x14ac:dyDescent="0.2">
      <c r="A78" s="118" t="s">
        <v>272</v>
      </c>
      <c r="B78" s="118" t="s">
        <v>271</v>
      </c>
      <c r="C78" s="108" t="s">
        <v>260</v>
      </c>
      <c r="D78" s="67" t="s">
        <v>253</v>
      </c>
      <c r="E78" s="123">
        <v>23</v>
      </c>
      <c r="F78" s="101"/>
      <c r="G78" s="101"/>
      <c r="H78" s="99"/>
      <c r="I78" s="100"/>
      <c r="J78" s="181"/>
      <c r="K78" s="182"/>
    </row>
    <row r="79" spans="1:11" ht="11.25" customHeight="1" x14ac:dyDescent="0.2">
      <c r="A79" s="118" t="s">
        <v>272</v>
      </c>
      <c r="B79" s="118" t="s">
        <v>271</v>
      </c>
      <c r="C79" s="108" t="s">
        <v>260</v>
      </c>
      <c r="D79" s="67" t="s">
        <v>253</v>
      </c>
      <c r="E79" s="123">
        <v>23</v>
      </c>
      <c r="F79" s="101"/>
      <c r="G79" s="101"/>
      <c r="H79" s="99"/>
      <c r="I79" s="100"/>
      <c r="J79" s="183"/>
      <c r="K79" s="182"/>
    </row>
    <row r="80" spans="1:11" ht="11.25" customHeight="1" x14ac:dyDescent="0.2">
      <c r="A80" s="118" t="s">
        <v>272</v>
      </c>
      <c r="B80" s="118" t="s">
        <v>271</v>
      </c>
      <c r="C80" s="108" t="s">
        <v>260</v>
      </c>
      <c r="D80" s="67" t="s">
        <v>253</v>
      </c>
      <c r="E80" s="123">
        <v>31</v>
      </c>
      <c r="F80" s="101"/>
      <c r="G80" s="101"/>
      <c r="H80" s="99"/>
      <c r="I80" s="100"/>
      <c r="J80" s="183"/>
      <c r="K80" s="182"/>
    </row>
    <row r="81" spans="1:11" ht="11.25" customHeight="1" x14ac:dyDescent="0.2">
      <c r="A81" s="118" t="s">
        <v>272</v>
      </c>
      <c r="B81" s="118" t="s">
        <v>271</v>
      </c>
      <c r="C81" s="108" t="s">
        <v>260</v>
      </c>
      <c r="D81" s="67" t="s">
        <v>253</v>
      </c>
      <c r="E81" s="123">
        <v>31</v>
      </c>
      <c r="F81" s="101"/>
      <c r="G81" s="101"/>
      <c r="H81" s="99"/>
      <c r="I81" s="100"/>
      <c r="J81" s="181"/>
      <c r="K81" s="182"/>
    </row>
    <row r="82" spans="1:11" ht="11.25" customHeight="1" x14ac:dyDescent="0.2">
      <c r="A82" s="118" t="s">
        <v>272</v>
      </c>
      <c r="B82" s="118" t="s">
        <v>271</v>
      </c>
      <c r="C82" s="108" t="s">
        <v>260</v>
      </c>
      <c r="D82" s="67" t="s">
        <v>253</v>
      </c>
      <c r="E82" s="123">
        <v>31</v>
      </c>
      <c r="F82" s="101"/>
      <c r="G82" s="101"/>
      <c r="H82" s="99"/>
      <c r="I82" s="100"/>
      <c r="J82" s="183"/>
      <c r="K82" s="182"/>
    </row>
    <row r="83" spans="1:11" ht="11.25" customHeight="1" x14ac:dyDescent="0.2">
      <c r="A83" s="118" t="s">
        <v>272</v>
      </c>
      <c r="B83" s="118" t="s">
        <v>271</v>
      </c>
      <c r="C83" s="108" t="s">
        <v>260</v>
      </c>
      <c r="D83" s="67" t="s">
        <v>253</v>
      </c>
      <c r="E83" s="123">
        <v>31</v>
      </c>
      <c r="F83" s="101"/>
      <c r="G83" s="101"/>
      <c r="H83" s="99"/>
      <c r="I83" s="100"/>
      <c r="J83" s="183"/>
      <c r="K83" s="182"/>
    </row>
    <row r="84" spans="1:11" ht="11.25" customHeight="1" x14ac:dyDescent="0.2">
      <c r="A84" s="118" t="s">
        <v>272</v>
      </c>
      <c r="B84" s="118" t="s">
        <v>271</v>
      </c>
      <c r="C84" s="108" t="s">
        <v>260</v>
      </c>
      <c r="D84" s="67" t="s">
        <v>253</v>
      </c>
      <c r="E84" s="123">
        <v>31</v>
      </c>
      <c r="F84" s="101"/>
      <c r="G84" s="101"/>
      <c r="H84" s="99"/>
      <c r="I84" s="100"/>
      <c r="J84" s="181"/>
      <c r="K84" s="182"/>
    </row>
    <row r="85" spans="1:11" ht="11.25" customHeight="1" x14ac:dyDescent="0.2">
      <c r="A85" s="118" t="s">
        <v>272</v>
      </c>
      <c r="B85" s="118" t="s">
        <v>271</v>
      </c>
      <c r="C85" s="108" t="s">
        <v>260</v>
      </c>
      <c r="D85" s="67" t="s">
        <v>253</v>
      </c>
      <c r="E85" s="123">
        <v>31</v>
      </c>
      <c r="F85" s="101"/>
      <c r="G85" s="101"/>
      <c r="H85" s="99"/>
      <c r="I85" s="100"/>
      <c r="J85" s="181"/>
      <c r="K85" s="182"/>
    </row>
    <row r="86" spans="1:11" ht="11.25" customHeight="1" x14ac:dyDescent="0.2">
      <c r="A86" s="118" t="s">
        <v>272</v>
      </c>
      <c r="B86" s="118" t="s">
        <v>271</v>
      </c>
      <c r="C86" s="108" t="s">
        <v>260</v>
      </c>
      <c r="D86" s="67" t="s">
        <v>253</v>
      </c>
      <c r="E86" s="123">
        <v>31</v>
      </c>
      <c r="F86" s="101"/>
      <c r="G86" s="101"/>
      <c r="H86" s="99"/>
      <c r="I86" s="100"/>
      <c r="J86" s="183"/>
      <c r="K86" s="182"/>
    </row>
    <row r="87" spans="1:11" ht="11.25" customHeight="1" x14ac:dyDescent="0.2">
      <c r="A87" s="118" t="s">
        <v>272</v>
      </c>
      <c r="B87" s="118" t="s">
        <v>271</v>
      </c>
      <c r="C87" s="108" t="s">
        <v>260</v>
      </c>
      <c r="D87" s="67" t="s">
        <v>253</v>
      </c>
      <c r="E87" s="123" t="str">
        <f>"31"</f>
        <v>31</v>
      </c>
      <c r="F87" s="101"/>
      <c r="G87" s="101"/>
      <c r="H87" s="99"/>
      <c r="I87" s="100"/>
      <c r="J87" s="181"/>
      <c r="K87" s="182"/>
    </row>
    <row r="88" spans="1:11" ht="11.25" customHeight="1" x14ac:dyDescent="0.2">
      <c r="A88" s="118" t="s">
        <v>272</v>
      </c>
      <c r="B88" s="118" t="s">
        <v>271</v>
      </c>
      <c r="C88" s="108" t="s">
        <v>260</v>
      </c>
      <c r="D88" s="67" t="s">
        <v>253</v>
      </c>
      <c r="E88" s="123" t="str">
        <f>"31"</f>
        <v>31</v>
      </c>
      <c r="F88" s="101"/>
      <c r="G88" s="101"/>
      <c r="H88" s="99"/>
      <c r="I88" s="100"/>
      <c r="J88" s="181"/>
      <c r="K88" s="182"/>
    </row>
    <row r="89" spans="1:11" ht="11.25" customHeight="1" x14ac:dyDescent="0.2">
      <c r="A89" s="118" t="s">
        <v>272</v>
      </c>
      <c r="B89" s="118" t="s">
        <v>271</v>
      </c>
      <c r="C89" s="108" t="s">
        <v>260</v>
      </c>
      <c r="D89" s="67" t="s">
        <v>253</v>
      </c>
      <c r="E89" s="123" t="str">
        <f t="shared" ref="E89:E97" si="0">"40"</f>
        <v>40</v>
      </c>
      <c r="F89" s="101"/>
      <c r="G89" s="101"/>
      <c r="H89" s="99"/>
      <c r="I89" s="100"/>
      <c r="J89" s="181"/>
      <c r="K89" s="182"/>
    </row>
    <row r="90" spans="1:11" ht="11.25" customHeight="1" x14ac:dyDescent="0.2">
      <c r="A90" s="118" t="s">
        <v>272</v>
      </c>
      <c r="B90" s="118" t="s">
        <v>271</v>
      </c>
      <c r="C90" s="108" t="s">
        <v>260</v>
      </c>
      <c r="D90" s="67" t="s">
        <v>253</v>
      </c>
      <c r="E90" s="123" t="str">
        <f t="shared" si="0"/>
        <v>40</v>
      </c>
      <c r="F90" s="101"/>
      <c r="G90" s="101"/>
      <c r="H90" s="99"/>
      <c r="I90" s="100"/>
      <c r="J90" s="181"/>
      <c r="K90" s="182"/>
    </row>
    <row r="91" spans="1:11" ht="11.25" customHeight="1" x14ac:dyDescent="0.2">
      <c r="A91" s="118" t="s">
        <v>272</v>
      </c>
      <c r="B91" s="118" t="s">
        <v>271</v>
      </c>
      <c r="C91" s="108" t="s">
        <v>260</v>
      </c>
      <c r="D91" s="67" t="s">
        <v>253</v>
      </c>
      <c r="E91" s="123" t="str">
        <f t="shared" si="0"/>
        <v>40</v>
      </c>
      <c r="F91" s="101"/>
      <c r="G91" s="101"/>
      <c r="H91" s="99"/>
      <c r="I91" s="100"/>
      <c r="J91" s="181"/>
      <c r="K91" s="182"/>
    </row>
    <row r="92" spans="1:11" ht="11.25" customHeight="1" x14ac:dyDescent="0.2">
      <c r="A92" s="118" t="s">
        <v>272</v>
      </c>
      <c r="B92" s="118" t="s">
        <v>271</v>
      </c>
      <c r="C92" s="108" t="s">
        <v>260</v>
      </c>
      <c r="D92" s="67" t="s">
        <v>253</v>
      </c>
      <c r="E92" s="123" t="str">
        <f t="shared" si="0"/>
        <v>40</v>
      </c>
      <c r="F92" s="101"/>
      <c r="G92" s="101"/>
      <c r="H92" s="99"/>
      <c r="I92" s="100"/>
      <c r="J92" s="181"/>
      <c r="K92" s="182"/>
    </row>
    <row r="93" spans="1:11" ht="11.25" customHeight="1" x14ac:dyDescent="0.2">
      <c r="A93" s="118" t="s">
        <v>272</v>
      </c>
      <c r="B93" s="118" t="s">
        <v>271</v>
      </c>
      <c r="C93" s="108" t="s">
        <v>260</v>
      </c>
      <c r="D93" s="67" t="s">
        <v>253</v>
      </c>
      <c r="E93" s="123" t="str">
        <f t="shared" si="0"/>
        <v>40</v>
      </c>
      <c r="F93" s="101"/>
      <c r="G93" s="101"/>
      <c r="H93" s="99"/>
      <c r="I93" s="100"/>
      <c r="J93" s="181"/>
      <c r="K93" s="182"/>
    </row>
    <row r="94" spans="1:11" ht="11.25" customHeight="1" x14ac:dyDescent="0.2">
      <c r="A94" s="118" t="s">
        <v>272</v>
      </c>
      <c r="B94" s="118" t="s">
        <v>271</v>
      </c>
      <c r="C94" s="108" t="s">
        <v>260</v>
      </c>
      <c r="D94" s="67" t="s">
        <v>253</v>
      </c>
      <c r="E94" s="123" t="str">
        <f t="shared" si="0"/>
        <v>40</v>
      </c>
      <c r="F94" s="101"/>
      <c r="G94" s="101"/>
      <c r="H94" s="99"/>
      <c r="I94" s="100"/>
      <c r="J94" s="181"/>
      <c r="K94" s="182"/>
    </row>
    <row r="95" spans="1:11" ht="11.25" customHeight="1" x14ac:dyDescent="0.2">
      <c r="A95" s="118" t="s">
        <v>272</v>
      </c>
      <c r="B95" s="118" t="s">
        <v>271</v>
      </c>
      <c r="C95" s="108" t="s">
        <v>260</v>
      </c>
      <c r="D95" s="67" t="s">
        <v>253</v>
      </c>
      <c r="E95" s="123" t="str">
        <f t="shared" si="0"/>
        <v>40</v>
      </c>
      <c r="F95" s="101"/>
      <c r="G95" s="101"/>
      <c r="H95" s="99"/>
      <c r="I95" s="100"/>
      <c r="J95" s="181"/>
      <c r="K95" s="182"/>
    </row>
    <row r="96" spans="1:11" ht="11.25" customHeight="1" x14ac:dyDescent="0.2">
      <c r="A96" s="118" t="s">
        <v>272</v>
      </c>
      <c r="B96" s="118" t="s">
        <v>271</v>
      </c>
      <c r="C96" s="108" t="s">
        <v>260</v>
      </c>
      <c r="D96" s="67" t="s">
        <v>253</v>
      </c>
      <c r="E96" s="123" t="str">
        <f t="shared" si="0"/>
        <v>40</v>
      </c>
      <c r="F96" s="101"/>
      <c r="G96" s="101"/>
      <c r="H96" s="99"/>
      <c r="I96" s="100"/>
      <c r="J96" s="181"/>
      <c r="K96" s="182"/>
    </row>
    <row r="97" spans="1:11" ht="11.25" customHeight="1" x14ac:dyDescent="0.2">
      <c r="A97" s="118" t="s">
        <v>272</v>
      </c>
      <c r="B97" s="118" t="s">
        <v>271</v>
      </c>
      <c r="C97" s="108" t="s">
        <v>260</v>
      </c>
      <c r="D97" s="67" t="s">
        <v>253</v>
      </c>
      <c r="E97" s="123" t="str">
        <f t="shared" si="0"/>
        <v>40</v>
      </c>
      <c r="F97" s="101"/>
      <c r="G97" s="101"/>
      <c r="H97" s="99"/>
      <c r="I97" s="100"/>
      <c r="J97" s="181"/>
      <c r="K97" s="182"/>
    </row>
    <row r="98" spans="1:11" ht="11.25" customHeight="1" x14ac:dyDescent="0.2">
      <c r="A98" s="118" t="s">
        <v>272</v>
      </c>
      <c r="B98" s="118" t="s">
        <v>271</v>
      </c>
      <c r="C98" s="108" t="s">
        <v>260</v>
      </c>
      <c r="D98" s="67" t="s">
        <v>253</v>
      </c>
      <c r="E98" s="123" t="str">
        <f t="shared" ref="E98:E113" si="1">"50"</f>
        <v>50</v>
      </c>
      <c r="F98" s="101"/>
      <c r="G98" s="101"/>
      <c r="H98" s="99"/>
      <c r="I98" s="100"/>
      <c r="J98" s="181"/>
      <c r="K98" s="182"/>
    </row>
    <row r="99" spans="1:11" ht="11.25" customHeight="1" x14ac:dyDescent="0.2">
      <c r="A99" s="118" t="s">
        <v>272</v>
      </c>
      <c r="B99" s="118" t="s">
        <v>271</v>
      </c>
      <c r="C99" s="108" t="s">
        <v>260</v>
      </c>
      <c r="D99" s="67" t="s">
        <v>253</v>
      </c>
      <c r="E99" s="123" t="str">
        <f t="shared" si="1"/>
        <v>50</v>
      </c>
      <c r="F99" s="101"/>
      <c r="G99" s="101"/>
      <c r="H99" s="99"/>
      <c r="I99" s="100"/>
      <c r="J99" s="181"/>
      <c r="K99" s="182"/>
    </row>
    <row r="100" spans="1:11" ht="11.25" customHeight="1" x14ac:dyDescent="0.2">
      <c r="A100" s="118" t="s">
        <v>272</v>
      </c>
      <c r="B100" s="118" t="s">
        <v>271</v>
      </c>
      <c r="C100" s="108" t="s">
        <v>260</v>
      </c>
      <c r="D100" s="67" t="s">
        <v>253</v>
      </c>
      <c r="E100" s="123" t="str">
        <f t="shared" si="1"/>
        <v>50</v>
      </c>
      <c r="F100" s="101"/>
      <c r="G100" s="101"/>
      <c r="H100" s="99"/>
      <c r="I100" s="100"/>
      <c r="J100" s="181"/>
      <c r="K100" s="182"/>
    </row>
    <row r="101" spans="1:11" ht="11.25" customHeight="1" x14ac:dyDescent="0.2">
      <c r="A101" s="118" t="s">
        <v>272</v>
      </c>
      <c r="B101" s="118" t="s">
        <v>271</v>
      </c>
      <c r="C101" s="108" t="s">
        <v>260</v>
      </c>
      <c r="D101" s="67" t="s">
        <v>253</v>
      </c>
      <c r="E101" s="123" t="str">
        <f t="shared" si="1"/>
        <v>50</v>
      </c>
      <c r="F101" s="101"/>
      <c r="G101" s="101"/>
      <c r="H101" s="99"/>
      <c r="I101" s="100"/>
      <c r="J101" s="181"/>
      <c r="K101" s="182"/>
    </row>
    <row r="102" spans="1:11" ht="11.25" customHeight="1" x14ac:dyDescent="0.2">
      <c r="A102" s="118" t="s">
        <v>272</v>
      </c>
      <c r="B102" s="118" t="s">
        <v>271</v>
      </c>
      <c r="C102" s="108" t="s">
        <v>260</v>
      </c>
      <c r="D102" s="67" t="s">
        <v>253</v>
      </c>
      <c r="E102" s="123" t="str">
        <f t="shared" si="1"/>
        <v>50</v>
      </c>
      <c r="F102" s="101"/>
      <c r="G102" s="101"/>
      <c r="H102" s="99"/>
      <c r="I102" s="100"/>
      <c r="J102" s="181"/>
      <c r="K102" s="182"/>
    </row>
    <row r="103" spans="1:11" ht="11.25" customHeight="1" x14ac:dyDescent="0.2">
      <c r="A103" s="118" t="s">
        <v>272</v>
      </c>
      <c r="B103" s="118" t="s">
        <v>271</v>
      </c>
      <c r="C103" s="108" t="s">
        <v>260</v>
      </c>
      <c r="D103" s="67" t="s">
        <v>253</v>
      </c>
      <c r="E103" s="123" t="str">
        <f t="shared" si="1"/>
        <v>50</v>
      </c>
      <c r="F103" s="101"/>
      <c r="G103" s="101"/>
      <c r="H103" s="99"/>
      <c r="I103" s="100"/>
      <c r="J103" s="181"/>
      <c r="K103" s="182"/>
    </row>
    <row r="104" spans="1:11" ht="11.25" customHeight="1" x14ac:dyDescent="0.2">
      <c r="A104" s="118" t="s">
        <v>272</v>
      </c>
      <c r="B104" s="118" t="s">
        <v>271</v>
      </c>
      <c r="C104" s="108" t="s">
        <v>260</v>
      </c>
      <c r="D104" s="67" t="s">
        <v>253</v>
      </c>
      <c r="E104" s="123" t="str">
        <f t="shared" si="1"/>
        <v>50</v>
      </c>
      <c r="F104" s="101"/>
      <c r="G104" s="101"/>
      <c r="H104" s="99"/>
      <c r="I104" s="100"/>
      <c r="J104" s="181"/>
      <c r="K104" s="182"/>
    </row>
    <row r="105" spans="1:11" ht="11.25" customHeight="1" x14ac:dyDescent="0.2">
      <c r="A105" s="118" t="s">
        <v>272</v>
      </c>
      <c r="B105" s="118" t="s">
        <v>271</v>
      </c>
      <c r="C105" s="108" t="s">
        <v>260</v>
      </c>
      <c r="D105" s="67" t="s">
        <v>253</v>
      </c>
      <c r="E105" s="123" t="str">
        <f t="shared" si="1"/>
        <v>50</v>
      </c>
      <c r="F105" s="101"/>
      <c r="G105" s="101"/>
      <c r="H105" s="99"/>
      <c r="I105" s="100"/>
      <c r="J105" s="181"/>
      <c r="K105" s="182"/>
    </row>
    <row r="106" spans="1:11" ht="11.25" customHeight="1" x14ac:dyDescent="0.2">
      <c r="A106" s="118" t="s">
        <v>272</v>
      </c>
      <c r="B106" s="118" t="s">
        <v>271</v>
      </c>
      <c r="C106" s="108" t="s">
        <v>260</v>
      </c>
      <c r="D106" s="67" t="s">
        <v>253</v>
      </c>
      <c r="E106" s="123" t="str">
        <f t="shared" si="1"/>
        <v>50</v>
      </c>
      <c r="F106" s="101"/>
      <c r="G106" s="101"/>
      <c r="H106" s="99"/>
      <c r="I106" s="100"/>
      <c r="J106" s="181"/>
      <c r="K106" s="182"/>
    </row>
    <row r="107" spans="1:11" ht="11.25" customHeight="1" x14ac:dyDescent="0.2">
      <c r="A107" s="118" t="s">
        <v>272</v>
      </c>
      <c r="B107" s="118" t="s">
        <v>271</v>
      </c>
      <c r="C107" s="108" t="s">
        <v>260</v>
      </c>
      <c r="D107" s="67" t="s">
        <v>253</v>
      </c>
      <c r="E107" s="123" t="str">
        <f t="shared" si="1"/>
        <v>50</v>
      </c>
      <c r="F107" s="101"/>
      <c r="G107" s="101"/>
      <c r="H107" s="99"/>
      <c r="I107" s="100"/>
      <c r="J107" s="181"/>
      <c r="K107" s="182"/>
    </row>
    <row r="108" spans="1:11" ht="11.25" customHeight="1" x14ac:dyDescent="0.2">
      <c r="A108" s="118" t="s">
        <v>272</v>
      </c>
      <c r="B108" s="118" t="s">
        <v>271</v>
      </c>
      <c r="C108" s="108" t="s">
        <v>260</v>
      </c>
      <c r="D108" s="67" t="s">
        <v>253</v>
      </c>
      <c r="E108" s="123" t="str">
        <f t="shared" si="1"/>
        <v>50</v>
      </c>
      <c r="F108" s="101"/>
      <c r="G108" s="101"/>
      <c r="H108" s="99"/>
      <c r="I108" s="100"/>
      <c r="J108" s="181"/>
      <c r="K108" s="182"/>
    </row>
    <row r="109" spans="1:11" ht="11.25" customHeight="1" x14ac:dyDescent="0.2">
      <c r="A109" s="118" t="s">
        <v>272</v>
      </c>
      <c r="B109" s="118" t="s">
        <v>271</v>
      </c>
      <c r="C109" s="108" t="s">
        <v>260</v>
      </c>
      <c r="D109" s="67" t="s">
        <v>253</v>
      </c>
      <c r="E109" s="123" t="str">
        <f t="shared" si="1"/>
        <v>50</v>
      </c>
      <c r="F109" s="101"/>
      <c r="G109" s="101"/>
      <c r="H109" s="99"/>
      <c r="I109" s="100"/>
      <c r="J109" s="181"/>
      <c r="K109" s="182"/>
    </row>
    <row r="110" spans="1:11" ht="11.25" customHeight="1" x14ac:dyDescent="0.2">
      <c r="A110" s="118" t="s">
        <v>272</v>
      </c>
      <c r="B110" s="118" t="s">
        <v>271</v>
      </c>
      <c r="C110" s="108" t="s">
        <v>260</v>
      </c>
      <c r="D110" s="67" t="s">
        <v>253</v>
      </c>
      <c r="E110" s="123" t="str">
        <f t="shared" si="1"/>
        <v>50</v>
      </c>
      <c r="F110" s="101"/>
      <c r="G110" s="101"/>
      <c r="H110" s="99"/>
      <c r="I110" s="100"/>
      <c r="J110" s="181"/>
      <c r="K110" s="182"/>
    </row>
    <row r="111" spans="1:11" ht="11.25" customHeight="1" x14ac:dyDescent="0.2">
      <c r="A111" s="118" t="s">
        <v>272</v>
      </c>
      <c r="B111" s="118" t="s">
        <v>271</v>
      </c>
      <c r="C111" s="108" t="s">
        <v>260</v>
      </c>
      <c r="D111" s="67" t="s">
        <v>253</v>
      </c>
      <c r="E111" s="123" t="str">
        <f t="shared" si="1"/>
        <v>50</v>
      </c>
      <c r="F111" s="101"/>
      <c r="G111" s="101"/>
      <c r="H111" s="99"/>
      <c r="I111" s="100"/>
      <c r="J111" s="181"/>
      <c r="K111" s="182"/>
    </row>
    <row r="112" spans="1:11" ht="11.25" customHeight="1" x14ac:dyDescent="0.2">
      <c r="A112" s="118" t="s">
        <v>272</v>
      </c>
      <c r="B112" s="118" t="s">
        <v>271</v>
      </c>
      <c r="C112" s="108" t="s">
        <v>260</v>
      </c>
      <c r="D112" s="67" t="s">
        <v>253</v>
      </c>
      <c r="E112" s="123" t="str">
        <f t="shared" si="1"/>
        <v>50</v>
      </c>
      <c r="F112" s="101"/>
      <c r="G112" s="101"/>
      <c r="H112" s="99"/>
      <c r="I112" s="100"/>
      <c r="J112" s="181"/>
      <c r="K112" s="182"/>
    </row>
    <row r="113" spans="1:11" ht="11.25" customHeight="1" x14ac:dyDescent="0.2">
      <c r="A113" s="118" t="s">
        <v>272</v>
      </c>
      <c r="B113" s="118" t="s">
        <v>271</v>
      </c>
      <c r="C113" s="108" t="s">
        <v>260</v>
      </c>
      <c r="D113" s="67" t="s">
        <v>253</v>
      </c>
      <c r="E113" s="123" t="str">
        <f t="shared" si="1"/>
        <v>50</v>
      </c>
      <c r="F113" s="101"/>
      <c r="G113" s="101"/>
      <c r="H113" s="99"/>
      <c r="I113" s="100"/>
      <c r="J113" s="181"/>
      <c r="K113" s="182"/>
    </row>
    <row r="114" spans="1:11" ht="11.25" customHeight="1" x14ac:dyDescent="0.2">
      <c r="A114" s="118" t="s">
        <v>272</v>
      </c>
      <c r="B114" s="118" t="s">
        <v>271</v>
      </c>
      <c r="C114" s="108" t="s">
        <v>260</v>
      </c>
      <c r="D114" s="67" t="s">
        <v>253</v>
      </c>
      <c r="E114" s="123" t="str">
        <f t="shared" ref="E114:E123" si="2">"67"</f>
        <v>67</v>
      </c>
      <c r="F114" s="101"/>
      <c r="G114" s="101"/>
      <c r="H114" s="99"/>
      <c r="I114" s="100"/>
      <c r="J114" s="181"/>
      <c r="K114" s="182"/>
    </row>
    <row r="115" spans="1:11" ht="11.25" customHeight="1" x14ac:dyDescent="0.2">
      <c r="A115" s="118" t="s">
        <v>272</v>
      </c>
      <c r="B115" s="118" t="s">
        <v>271</v>
      </c>
      <c r="C115" s="108" t="s">
        <v>260</v>
      </c>
      <c r="D115" s="67" t="s">
        <v>253</v>
      </c>
      <c r="E115" s="123" t="str">
        <f t="shared" si="2"/>
        <v>67</v>
      </c>
      <c r="F115" s="101"/>
      <c r="G115" s="101"/>
      <c r="H115" s="99"/>
      <c r="I115" s="100"/>
      <c r="J115" s="181"/>
      <c r="K115" s="182"/>
    </row>
    <row r="116" spans="1:11" ht="11.25" customHeight="1" x14ac:dyDescent="0.2">
      <c r="A116" s="118" t="s">
        <v>272</v>
      </c>
      <c r="B116" s="118" t="s">
        <v>271</v>
      </c>
      <c r="C116" s="108" t="s">
        <v>260</v>
      </c>
      <c r="D116" s="67" t="s">
        <v>253</v>
      </c>
      <c r="E116" s="123" t="str">
        <f t="shared" si="2"/>
        <v>67</v>
      </c>
      <c r="F116" s="101"/>
      <c r="G116" s="101"/>
      <c r="H116" s="99"/>
      <c r="I116" s="100"/>
      <c r="J116" s="181"/>
      <c r="K116" s="182"/>
    </row>
    <row r="117" spans="1:11" ht="11.25" customHeight="1" x14ac:dyDescent="0.2">
      <c r="A117" s="118" t="s">
        <v>272</v>
      </c>
      <c r="B117" s="118" t="s">
        <v>271</v>
      </c>
      <c r="C117" s="108" t="s">
        <v>260</v>
      </c>
      <c r="D117" s="67" t="s">
        <v>253</v>
      </c>
      <c r="E117" s="123" t="str">
        <f t="shared" si="2"/>
        <v>67</v>
      </c>
      <c r="F117" s="101"/>
      <c r="G117" s="101"/>
      <c r="H117" s="99"/>
      <c r="I117" s="100"/>
      <c r="J117" s="181"/>
      <c r="K117" s="182"/>
    </row>
    <row r="118" spans="1:11" ht="11.25" customHeight="1" x14ac:dyDescent="0.2">
      <c r="A118" s="118" t="s">
        <v>272</v>
      </c>
      <c r="B118" s="118" t="s">
        <v>271</v>
      </c>
      <c r="C118" s="108" t="s">
        <v>260</v>
      </c>
      <c r="D118" s="67" t="s">
        <v>253</v>
      </c>
      <c r="E118" s="123" t="str">
        <f t="shared" si="2"/>
        <v>67</v>
      </c>
      <c r="F118" s="101"/>
      <c r="G118" s="101"/>
      <c r="H118" s="99"/>
      <c r="I118" s="100"/>
      <c r="J118" s="181"/>
      <c r="K118" s="182"/>
    </row>
    <row r="119" spans="1:11" ht="11.25" customHeight="1" x14ac:dyDescent="0.2">
      <c r="A119" s="118" t="s">
        <v>272</v>
      </c>
      <c r="B119" s="118" t="s">
        <v>271</v>
      </c>
      <c r="C119" s="108" t="s">
        <v>260</v>
      </c>
      <c r="D119" s="67" t="s">
        <v>253</v>
      </c>
      <c r="E119" s="123" t="str">
        <f t="shared" si="2"/>
        <v>67</v>
      </c>
      <c r="F119" s="101"/>
      <c r="G119" s="101"/>
      <c r="H119" s="99"/>
      <c r="I119" s="100"/>
      <c r="J119" s="181"/>
      <c r="K119" s="182"/>
    </row>
    <row r="120" spans="1:11" ht="11.25" customHeight="1" x14ac:dyDescent="0.2">
      <c r="A120" s="118" t="s">
        <v>272</v>
      </c>
      <c r="B120" s="118" t="s">
        <v>271</v>
      </c>
      <c r="C120" s="108" t="s">
        <v>260</v>
      </c>
      <c r="D120" s="67" t="s">
        <v>253</v>
      </c>
      <c r="E120" s="123" t="str">
        <f t="shared" si="2"/>
        <v>67</v>
      </c>
      <c r="F120" s="101"/>
      <c r="G120" s="101"/>
      <c r="H120" s="99"/>
      <c r="I120" s="100"/>
      <c r="J120" s="181"/>
      <c r="K120" s="182"/>
    </row>
    <row r="121" spans="1:11" ht="11.25" customHeight="1" x14ac:dyDescent="0.2">
      <c r="A121" s="118" t="s">
        <v>272</v>
      </c>
      <c r="B121" s="118" t="s">
        <v>271</v>
      </c>
      <c r="C121" s="108" t="s">
        <v>260</v>
      </c>
      <c r="D121" s="67" t="s">
        <v>253</v>
      </c>
      <c r="E121" s="123" t="str">
        <f t="shared" si="2"/>
        <v>67</v>
      </c>
      <c r="F121" s="101"/>
      <c r="G121" s="101"/>
      <c r="H121" s="99"/>
      <c r="I121" s="100"/>
      <c r="J121" s="181"/>
      <c r="K121" s="182"/>
    </row>
    <row r="122" spans="1:11" ht="11.25" customHeight="1" x14ac:dyDescent="0.2">
      <c r="A122" s="118" t="s">
        <v>272</v>
      </c>
      <c r="B122" s="118" t="s">
        <v>271</v>
      </c>
      <c r="C122" s="108" t="s">
        <v>260</v>
      </c>
      <c r="D122" s="67" t="s">
        <v>253</v>
      </c>
      <c r="E122" s="123" t="str">
        <f t="shared" si="2"/>
        <v>67</v>
      </c>
      <c r="F122" s="101"/>
      <c r="G122" s="101"/>
      <c r="H122" s="99"/>
      <c r="I122" s="100"/>
      <c r="J122" s="181"/>
      <c r="K122" s="182"/>
    </row>
    <row r="123" spans="1:11" ht="11.25" customHeight="1" x14ac:dyDescent="0.2">
      <c r="A123" s="118" t="s">
        <v>272</v>
      </c>
      <c r="B123" s="118" t="s">
        <v>271</v>
      </c>
      <c r="C123" s="108" t="s">
        <v>260</v>
      </c>
      <c r="D123" s="67" t="s">
        <v>253</v>
      </c>
      <c r="E123" s="123" t="str">
        <f t="shared" si="2"/>
        <v>67</v>
      </c>
      <c r="F123" s="101"/>
      <c r="G123" s="101"/>
      <c r="H123" s="99"/>
      <c r="I123" s="100"/>
      <c r="J123" s="181"/>
      <c r="K123" s="182"/>
    </row>
    <row r="124" spans="1:11" ht="11.25" customHeight="1" x14ac:dyDescent="0.2">
      <c r="A124" s="118" t="s">
        <v>272</v>
      </c>
      <c r="B124" s="118" t="s">
        <v>271</v>
      </c>
      <c r="C124" s="108" t="s">
        <v>260</v>
      </c>
      <c r="D124" s="67" t="s">
        <v>253</v>
      </c>
      <c r="E124" s="123" t="str">
        <f t="shared" ref="E124:E134" si="3">"77"</f>
        <v>77</v>
      </c>
      <c r="F124" s="101"/>
      <c r="G124" s="101"/>
      <c r="H124" s="99"/>
      <c r="I124" s="100"/>
      <c r="J124" s="181"/>
      <c r="K124" s="182"/>
    </row>
    <row r="125" spans="1:11" ht="11.25" customHeight="1" x14ac:dyDescent="0.2">
      <c r="A125" s="118" t="s">
        <v>272</v>
      </c>
      <c r="B125" s="118" t="s">
        <v>271</v>
      </c>
      <c r="C125" s="108" t="s">
        <v>260</v>
      </c>
      <c r="D125" s="67" t="s">
        <v>253</v>
      </c>
      <c r="E125" s="123" t="str">
        <f t="shared" si="3"/>
        <v>77</v>
      </c>
      <c r="F125" s="101"/>
      <c r="G125" s="101"/>
      <c r="H125" s="99"/>
      <c r="I125" s="100"/>
      <c r="J125" s="181"/>
      <c r="K125" s="182"/>
    </row>
    <row r="126" spans="1:11" ht="11.25" customHeight="1" x14ac:dyDescent="0.2">
      <c r="A126" s="118" t="s">
        <v>272</v>
      </c>
      <c r="B126" s="118" t="s">
        <v>271</v>
      </c>
      <c r="C126" s="108" t="s">
        <v>260</v>
      </c>
      <c r="D126" s="67" t="s">
        <v>253</v>
      </c>
      <c r="E126" s="123" t="str">
        <f t="shared" si="3"/>
        <v>77</v>
      </c>
      <c r="F126" s="101"/>
      <c r="G126" s="101"/>
      <c r="H126" s="99"/>
      <c r="I126" s="100"/>
      <c r="J126" s="181"/>
      <c r="K126" s="182"/>
    </row>
    <row r="127" spans="1:11" ht="11.25" customHeight="1" x14ac:dyDescent="0.2">
      <c r="A127" s="118" t="s">
        <v>272</v>
      </c>
      <c r="B127" s="118" t="s">
        <v>271</v>
      </c>
      <c r="C127" s="108" t="s">
        <v>260</v>
      </c>
      <c r="D127" s="67" t="s">
        <v>253</v>
      </c>
      <c r="E127" s="123" t="str">
        <f t="shared" si="3"/>
        <v>77</v>
      </c>
      <c r="F127" s="101"/>
      <c r="G127" s="101"/>
      <c r="H127" s="99"/>
      <c r="I127" s="100"/>
      <c r="J127" s="181"/>
      <c r="K127" s="182"/>
    </row>
    <row r="128" spans="1:11" ht="11.25" customHeight="1" x14ac:dyDescent="0.2">
      <c r="A128" s="118" t="s">
        <v>272</v>
      </c>
      <c r="B128" s="118" t="s">
        <v>271</v>
      </c>
      <c r="C128" s="108" t="s">
        <v>260</v>
      </c>
      <c r="D128" s="67" t="s">
        <v>253</v>
      </c>
      <c r="E128" s="123" t="str">
        <f t="shared" si="3"/>
        <v>77</v>
      </c>
      <c r="F128" s="101"/>
      <c r="G128" s="101"/>
      <c r="H128" s="99"/>
      <c r="I128" s="100"/>
      <c r="J128" s="181"/>
      <c r="K128" s="182"/>
    </row>
    <row r="129" spans="1:11" ht="11.25" customHeight="1" x14ac:dyDescent="0.2">
      <c r="A129" s="118" t="s">
        <v>272</v>
      </c>
      <c r="B129" s="118" t="s">
        <v>271</v>
      </c>
      <c r="C129" s="108" t="s">
        <v>260</v>
      </c>
      <c r="D129" s="67" t="s">
        <v>253</v>
      </c>
      <c r="E129" s="123" t="str">
        <f t="shared" si="3"/>
        <v>77</v>
      </c>
      <c r="F129" s="101"/>
      <c r="G129" s="101"/>
      <c r="H129" s="99"/>
      <c r="I129" s="100"/>
      <c r="J129" s="181"/>
      <c r="K129" s="182"/>
    </row>
    <row r="130" spans="1:11" ht="11.25" customHeight="1" x14ac:dyDescent="0.2">
      <c r="A130" s="118" t="s">
        <v>272</v>
      </c>
      <c r="B130" s="118" t="s">
        <v>271</v>
      </c>
      <c r="C130" s="108" t="s">
        <v>260</v>
      </c>
      <c r="D130" s="67" t="s">
        <v>253</v>
      </c>
      <c r="E130" s="123" t="str">
        <f t="shared" si="3"/>
        <v>77</v>
      </c>
      <c r="F130" s="101"/>
      <c r="G130" s="101"/>
      <c r="H130" s="99"/>
      <c r="I130" s="100"/>
      <c r="J130" s="181"/>
      <c r="K130" s="182"/>
    </row>
    <row r="131" spans="1:11" ht="11.25" customHeight="1" x14ac:dyDescent="0.2">
      <c r="A131" s="118" t="s">
        <v>272</v>
      </c>
      <c r="B131" s="118" t="s">
        <v>271</v>
      </c>
      <c r="C131" s="108" t="s">
        <v>260</v>
      </c>
      <c r="D131" s="67" t="s">
        <v>253</v>
      </c>
      <c r="E131" s="123" t="str">
        <f t="shared" si="3"/>
        <v>77</v>
      </c>
      <c r="F131" s="101"/>
      <c r="G131" s="101"/>
      <c r="H131" s="99"/>
      <c r="I131" s="100"/>
      <c r="J131" s="181"/>
      <c r="K131" s="182"/>
    </row>
    <row r="132" spans="1:11" ht="11.25" customHeight="1" x14ac:dyDescent="0.2">
      <c r="A132" s="118" t="s">
        <v>272</v>
      </c>
      <c r="B132" s="118" t="s">
        <v>271</v>
      </c>
      <c r="C132" s="108" t="s">
        <v>260</v>
      </c>
      <c r="D132" s="67" t="s">
        <v>253</v>
      </c>
      <c r="E132" s="123" t="str">
        <f t="shared" si="3"/>
        <v>77</v>
      </c>
      <c r="F132" s="101"/>
      <c r="G132" s="101"/>
      <c r="H132" s="99"/>
      <c r="I132" s="100"/>
      <c r="J132" s="181"/>
      <c r="K132" s="182"/>
    </row>
    <row r="133" spans="1:11" ht="11.25" customHeight="1" x14ac:dyDescent="0.2">
      <c r="A133" s="118" t="s">
        <v>272</v>
      </c>
      <c r="B133" s="118" t="s">
        <v>271</v>
      </c>
      <c r="C133" s="108" t="s">
        <v>260</v>
      </c>
      <c r="D133" s="67" t="s">
        <v>253</v>
      </c>
      <c r="E133" s="123" t="str">
        <f t="shared" si="3"/>
        <v>77</v>
      </c>
      <c r="F133" s="101"/>
      <c r="G133" s="101"/>
      <c r="H133" s="99"/>
      <c r="I133" s="100"/>
      <c r="J133" s="181"/>
      <c r="K133" s="182"/>
    </row>
    <row r="134" spans="1:11" ht="11.25" customHeight="1" x14ac:dyDescent="0.2">
      <c r="A134" s="118" t="s">
        <v>272</v>
      </c>
      <c r="B134" s="118" t="s">
        <v>271</v>
      </c>
      <c r="C134" s="108" t="s">
        <v>260</v>
      </c>
      <c r="D134" s="67" t="s">
        <v>253</v>
      </c>
      <c r="E134" s="123" t="str">
        <f t="shared" si="3"/>
        <v>77</v>
      </c>
      <c r="F134" s="101"/>
      <c r="G134" s="101"/>
      <c r="H134" s="99"/>
      <c r="I134" s="100"/>
      <c r="J134" s="181"/>
      <c r="K134" s="182"/>
    </row>
    <row r="135" spans="1:11" ht="11.25" customHeight="1" x14ac:dyDescent="0.2">
      <c r="A135" s="118" t="s">
        <v>272</v>
      </c>
      <c r="B135" s="118" t="s">
        <v>271</v>
      </c>
      <c r="C135" s="108" t="s">
        <v>260</v>
      </c>
      <c r="D135" s="67" t="s">
        <v>253</v>
      </c>
      <c r="E135" s="123" t="str">
        <f>"89"</f>
        <v>89</v>
      </c>
      <c r="F135" s="101"/>
      <c r="G135" s="101"/>
      <c r="H135" s="99"/>
      <c r="I135" s="100"/>
      <c r="J135" s="181"/>
      <c r="K135" s="182"/>
    </row>
    <row r="136" spans="1:11" ht="11.25" customHeight="1" x14ac:dyDescent="0.2">
      <c r="A136" s="118" t="s">
        <v>272</v>
      </c>
      <c r="B136" s="118" t="s">
        <v>271</v>
      </c>
      <c r="C136" s="108" t="s">
        <v>260</v>
      </c>
      <c r="D136" s="67" t="s">
        <v>253</v>
      </c>
      <c r="E136" s="123" t="str">
        <f>"89"</f>
        <v>89</v>
      </c>
      <c r="F136" s="101"/>
      <c r="G136" s="101"/>
      <c r="H136" s="99"/>
      <c r="I136" s="100"/>
      <c r="J136" s="181"/>
      <c r="K136" s="182"/>
    </row>
    <row r="137" spans="1:11" ht="11.25" customHeight="1" x14ac:dyDescent="0.2">
      <c r="A137" s="118" t="s">
        <v>272</v>
      </c>
      <c r="B137" s="118" t="s">
        <v>271</v>
      </c>
      <c r="C137" s="108" t="s">
        <v>260</v>
      </c>
      <c r="D137" s="67" t="s">
        <v>253</v>
      </c>
      <c r="E137" s="123" t="str">
        <f>"89"</f>
        <v>89</v>
      </c>
      <c r="F137" s="101"/>
      <c r="G137" s="101"/>
      <c r="H137" s="99"/>
      <c r="I137" s="100"/>
      <c r="J137" s="181"/>
      <c r="K137" s="182"/>
    </row>
    <row r="138" spans="1:11" ht="11.25" customHeight="1" x14ac:dyDescent="0.2">
      <c r="A138" s="118" t="s">
        <v>272</v>
      </c>
      <c r="B138" s="118" t="s">
        <v>271</v>
      </c>
      <c r="C138" s="108" t="s">
        <v>260</v>
      </c>
      <c r="D138" s="67" t="s">
        <v>253</v>
      </c>
      <c r="E138" s="107" t="s">
        <v>278</v>
      </c>
      <c r="F138" s="185"/>
      <c r="G138" s="185"/>
      <c r="H138" s="186"/>
      <c r="I138" s="187"/>
      <c r="K138" s="182"/>
    </row>
    <row r="139" spans="1:11" ht="11.25" customHeight="1" x14ac:dyDescent="0.2">
      <c r="A139" s="118" t="s">
        <v>272</v>
      </c>
      <c r="B139" s="118" t="s">
        <v>271</v>
      </c>
      <c r="C139" s="108" t="s">
        <v>260</v>
      </c>
      <c r="D139" s="67" t="s">
        <v>253</v>
      </c>
      <c r="E139" s="107" t="s">
        <v>278</v>
      </c>
      <c r="F139" s="185"/>
      <c r="G139" s="185"/>
      <c r="H139" s="186"/>
      <c r="I139" s="187"/>
    </row>
    <row r="140" spans="1:11" ht="11.25" customHeight="1" x14ac:dyDescent="0.2">
      <c r="A140" s="118" t="s">
        <v>272</v>
      </c>
      <c r="B140" s="118" t="s">
        <v>271</v>
      </c>
      <c r="C140" s="78" t="s">
        <v>263</v>
      </c>
      <c r="D140" s="67" t="s">
        <v>253</v>
      </c>
      <c r="E140" s="134">
        <v>1</v>
      </c>
      <c r="F140" s="98"/>
      <c r="G140" s="98"/>
      <c r="H140" s="99"/>
      <c r="I140" s="100"/>
      <c r="J140" s="183"/>
      <c r="K140" s="182"/>
    </row>
    <row r="141" spans="1:11" ht="11.25" customHeight="1" x14ac:dyDescent="0.2">
      <c r="A141" s="118" t="s">
        <v>272</v>
      </c>
      <c r="B141" s="118" t="s">
        <v>271</v>
      </c>
      <c r="C141" s="78" t="s">
        <v>263</v>
      </c>
      <c r="D141" s="67" t="s">
        <v>253</v>
      </c>
      <c r="E141" s="119">
        <v>2</v>
      </c>
      <c r="F141" s="98"/>
      <c r="G141" s="98"/>
      <c r="H141" s="99"/>
      <c r="I141" s="100"/>
      <c r="J141" s="181"/>
      <c r="K141" s="182"/>
    </row>
    <row r="142" spans="1:11" ht="11.25" customHeight="1" x14ac:dyDescent="0.2">
      <c r="A142" s="118" t="s">
        <v>272</v>
      </c>
      <c r="B142" s="118" t="s">
        <v>271</v>
      </c>
      <c r="C142" s="78" t="s">
        <v>263</v>
      </c>
      <c r="D142" s="67" t="s">
        <v>253</v>
      </c>
      <c r="E142" s="119">
        <v>3</v>
      </c>
      <c r="F142" s="98"/>
      <c r="G142" s="98"/>
      <c r="H142" s="99"/>
      <c r="I142" s="100"/>
      <c r="J142" s="181"/>
      <c r="K142" s="182"/>
    </row>
    <row r="143" spans="1:11" ht="11.25" customHeight="1" x14ac:dyDescent="0.2">
      <c r="A143" s="118" t="s">
        <v>272</v>
      </c>
      <c r="B143" s="118" t="s">
        <v>271</v>
      </c>
      <c r="C143" s="78" t="s">
        <v>263</v>
      </c>
      <c r="D143" s="67" t="s">
        <v>253</v>
      </c>
      <c r="E143" s="119">
        <v>3</v>
      </c>
      <c r="F143" s="98"/>
      <c r="G143" s="98"/>
      <c r="H143" s="99"/>
      <c r="I143" s="100"/>
      <c r="J143" s="181"/>
      <c r="K143" s="182"/>
    </row>
    <row r="144" spans="1:11" ht="11.25" customHeight="1" x14ac:dyDescent="0.2">
      <c r="A144" s="118" t="s">
        <v>272</v>
      </c>
      <c r="B144" s="118" t="s">
        <v>271</v>
      </c>
      <c r="C144" s="78" t="s">
        <v>263</v>
      </c>
      <c r="D144" s="67" t="s">
        <v>253</v>
      </c>
      <c r="E144" s="119">
        <v>5</v>
      </c>
      <c r="F144" s="98"/>
      <c r="G144" s="98"/>
      <c r="H144" s="99"/>
      <c r="I144" s="100"/>
      <c r="J144" s="184"/>
      <c r="K144" s="182"/>
    </row>
    <row r="145" spans="1:11" ht="11.25" customHeight="1" x14ac:dyDescent="0.2">
      <c r="A145" s="118" t="s">
        <v>272</v>
      </c>
      <c r="B145" s="118" t="s">
        <v>271</v>
      </c>
      <c r="C145" s="78" t="s">
        <v>263</v>
      </c>
      <c r="D145" s="67" t="s">
        <v>253</v>
      </c>
      <c r="E145" s="119">
        <v>5</v>
      </c>
      <c r="F145" s="98"/>
      <c r="G145" s="98"/>
      <c r="H145" s="99"/>
      <c r="I145" s="100"/>
      <c r="J145" s="181"/>
      <c r="K145" s="182"/>
    </row>
    <row r="146" spans="1:11" ht="11.25" customHeight="1" x14ac:dyDescent="0.2">
      <c r="A146" s="118" t="s">
        <v>272</v>
      </c>
      <c r="B146" s="118" t="s">
        <v>271</v>
      </c>
      <c r="C146" s="78" t="s">
        <v>263</v>
      </c>
      <c r="D146" s="67" t="s">
        <v>253</v>
      </c>
      <c r="E146" s="119">
        <v>5</v>
      </c>
      <c r="F146" s="98"/>
      <c r="G146" s="98"/>
      <c r="H146" s="99"/>
      <c r="I146" s="100"/>
      <c r="J146" s="183"/>
      <c r="K146" s="182"/>
    </row>
    <row r="147" spans="1:11" ht="11.25" customHeight="1" x14ac:dyDescent="0.2">
      <c r="A147" s="118" t="s">
        <v>272</v>
      </c>
      <c r="B147" s="118" t="s">
        <v>271</v>
      </c>
      <c r="C147" s="78" t="s">
        <v>263</v>
      </c>
      <c r="D147" s="67" t="s">
        <v>253</v>
      </c>
      <c r="E147" s="119">
        <v>5</v>
      </c>
      <c r="F147" s="98"/>
      <c r="G147" s="98"/>
      <c r="H147" s="99"/>
      <c r="I147" s="100"/>
      <c r="J147" s="181"/>
      <c r="K147" s="182"/>
    </row>
    <row r="148" spans="1:11" ht="11.25" customHeight="1" x14ac:dyDescent="0.2">
      <c r="A148" s="118" t="s">
        <v>272</v>
      </c>
      <c r="B148" s="118" t="s">
        <v>271</v>
      </c>
      <c r="C148" s="78" t="s">
        <v>263</v>
      </c>
      <c r="D148" s="67" t="s">
        <v>253</v>
      </c>
      <c r="E148" s="119">
        <v>9</v>
      </c>
      <c r="F148" s="98"/>
      <c r="G148" s="98"/>
      <c r="H148" s="99"/>
      <c r="I148" s="100"/>
      <c r="J148" s="181"/>
      <c r="K148" s="182"/>
    </row>
    <row r="149" spans="1:11" ht="11.25" customHeight="1" x14ac:dyDescent="0.2">
      <c r="A149" s="118" t="s">
        <v>272</v>
      </c>
      <c r="B149" s="118" t="s">
        <v>271</v>
      </c>
      <c r="C149" s="78" t="s">
        <v>263</v>
      </c>
      <c r="D149" s="67" t="s">
        <v>253</v>
      </c>
      <c r="E149" s="119">
        <v>9</v>
      </c>
      <c r="F149" s="98"/>
      <c r="G149" s="98"/>
      <c r="H149" s="99"/>
      <c r="I149" s="100"/>
      <c r="J149" s="183"/>
      <c r="K149" s="182"/>
    </row>
    <row r="150" spans="1:11" ht="11.25" customHeight="1" x14ac:dyDescent="0.2">
      <c r="A150" s="118" t="s">
        <v>272</v>
      </c>
      <c r="B150" s="118" t="s">
        <v>271</v>
      </c>
      <c r="C150" s="78" t="s">
        <v>263</v>
      </c>
      <c r="D150" s="67" t="s">
        <v>253</v>
      </c>
      <c r="E150" s="119">
        <v>11</v>
      </c>
      <c r="F150" s="98"/>
      <c r="G150" s="98"/>
      <c r="H150" s="99"/>
      <c r="I150" s="100"/>
      <c r="J150" s="181"/>
      <c r="K150" s="182"/>
    </row>
    <row r="151" spans="1:11" ht="11.25" customHeight="1" x14ac:dyDescent="0.2">
      <c r="A151" s="118" t="s">
        <v>272</v>
      </c>
      <c r="B151" s="118" t="s">
        <v>271</v>
      </c>
      <c r="C151" s="78" t="s">
        <v>263</v>
      </c>
      <c r="D151" s="67" t="s">
        <v>253</v>
      </c>
      <c r="E151" s="119">
        <v>11</v>
      </c>
      <c r="F151" s="98"/>
      <c r="G151" s="98"/>
      <c r="H151" s="99"/>
      <c r="I151" s="100"/>
      <c r="J151" s="181"/>
      <c r="K151" s="182"/>
    </row>
    <row r="152" spans="1:11" ht="11.25" customHeight="1" x14ac:dyDescent="0.2">
      <c r="A152" s="118" t="s">
        <v>272</v>
      </c>
      <c r="B152" s="118" t="s">
        <v>271</v>
      </c>
      <c r="C152" s="78" t="s">
        <v>263</v>
      </c>
      <c r="D152" s="67" t="s">
        <v>253</v>
      </c>
      <c r="E152" s="119">
        <v>11</v>
      </c>
      <c r="F152" s="98"/>
      <c r="G152" s="98"/>
      <c r="H152" s="99"/>
      <c r="I152" s="100"/>
      <c r="J152" s="181"/>
      <c r="K152" s="182"/>
    </row>
    <row r="153" spans="1:11" ht="11.25" customHeight="1" x14ac:dyDescent="0.2">
      <c r="A153" s="118" t="s">
        <v>272</v>
      </c>
      <c r="B153" s="118" t="s">
        <v>271</v>
      </c>
      <c r="C153" s="78" t="s">
        <v>263</v>
      </c>
      <c r="D153" s="67" t="s">
        <v>253</v>
      </c>
      <c r="E153" s="119">
        <v>14</v>
      </c>
      <c r="F153" s="98"/>
      <c r="G153" s="98"/>
      <c r="H153" s="99"/>
      <c r="I153" s="100"/>
      <c r="J153" s="181"/>
      <c r="K153" s="182"/>
    </row>
    <row r="154" spans="1:11" ht="11.25" customHeight="1" x14ac:dyDescent="0.2">
      <c r="A154" s="118" t="s">
        <v>272</v>
      </c>
      <c r="B154" s="118" t="s">
        <v>271</v>
      </c>
      <c r="C154" s="78" t="s">
        <v>263</v>
      </c>
      <c r="D154" s="67" t="s">
        <v>253</v>
      </c>
      <c r="E154" s="119">
        <v>14</v>
      </c>
      <c r="F154" s="98"/>
      <c r="G154" s="98"/>
      <c r="H154" s="99"/>
      <c r="I154" s="100"/>
      <c r="J154" s="181"/>
      <c r="K154" s="182"/>
    </row>
    <row r="155" spans="1:11" ht="11.25" customHeight="1" x14ac:dyDescent="0.2">
      <c r="A155" s="118" t="s">
        <v>272</v>
      </c>
      <c r="B155" s="118" t="s">
        <v>271</v>
      </c>
      <c r="C155" s="78" t="s">
        <v>263</v>
      </c>
      <c r="D155" s="67" t="s">
        <v>253</v>
      </c>
      <c r="E155" s="119">
        <v>17</v>
      </c>
      <c r="F155" s="98"/>
      <c r="G155" s="98"/>
      <c r="H155" s="99"/>
      <c r="I155" s="100"/>
      <c r="J155" s="181"/>
      <c r="K155" s="182"/>
    </row>
    <row r="156" spans="1:11" ht="11.25" customHeight="1" x14ac:dyDescent="0.2">
      <c r="A156" s="118" t="s">
        <v>272</v>
      </c>
      <c r="B156" s="118" t="s">
        <v>271</v>
      </c>
      <c r="C156" s="78" t="s">
        <v>263</v>
      </c>
      <c r="D156" s="67" t="s">
        <v>253</v>
      </c>
      <c r="E156" s="119">
        <v>17</v>
      </c>
      <c r="F156" s="98"/>
      <c r="G156" s="98"/>
      <c r="H156" s="99"/>
      <c r="I156" s="100"/>
      <c r="J156" s="181"/>
      <c r="K156" s="182"/>
    </row>
    <row r="157" spans="1:11" ht="11.25" customHeight="1" x14ac:dyDescent="0.2">
      <c r="A157" s="118" t="s">
        <v>272</v>
      </c>
      <c r="B157" s="118" t="s">
        <v>271</v>
      </c>
      <c r="C157" s="78" t="s">
        <v>263</v>
      </c>
      <c r="D157" s="67" t="s">
        <v>253</v>
      </c>
      <c r="E157" s="119">
        <v>17</v>
      </c>
      <c r="F157" s="98"/>
      <c r="G157" s="98"/>
      <c r="H157" s="99"/>
      <c r="I157" s="100"/>
      <c r="J157" s="181"/>
      <c r="K157" s="182"/>
    </row>
    <row r="158" spans="1:11" ht="11.25" customHeight="1" x14ac:dyDescent="0.2">
      <c r="A158" s="118" t="s">
        <v>272</v>
      </c>
      <c r="B158" s="118" t="s">
        <v>271</v>
      </c>
      <c r="C158" s="78" t="s">
        <v>263</v>
      </c>
      <c r="D158" s="67" t="s">
        <v>253</v>
      </c>
      <c r="E158" s="119">
        <v>20</v>
      </c>
      <c r="F158" s="98"/>
      <c r="G158" s="98"/>
      <c r="H158" s="99"/>
      <c r="I158" s="100"/>
      <c r="J158" s="181"/>
      <c r="K158" s="182"/>
    </row>
    <row r="159" spans="1:11" ht="11.25" customHeight="1" x14ac:dyDescent="0.2">
      <c r="A159" s="118" t="s">
        <v>272</v>
      </c>
      <c r="B159" s="118" t="s">
        <v>271</v>
      </c>
      <c r="C159" s="78" t="s">
        <v>263</v>
      </c>
      <c r="D159" s="67" t="s">
        <v>253</v>
      </c>
      <c r="E159" s="119">
        <v>20</v>
      </c>
      <c r="F159" s="98"/>
      <c r="G159" s="98"/>
      <c r="H159" s="99"/>
      <c r="I159" s="100"/>
      <c r="J159" s="181"/>
      <c r="K159" s="182"/>
    </row>
    <row r="160" spans="1:11" ht="11.25" customHeight="1" x14ac:dyDescent="0.2">
      <c r="A160" s="118" t="s">
        <v>272</v>
      </c>
      <c r="B160" s="118" t="s">
        <v>271</v>
      </c>
      <c r="C160" s="78" t="s">
        <v>263</v>
      </c>
      <c r="D160" s="67" t="s">
        <v>253</v>
      </c>
      <c r="E160" s="119">
        <v>20</v>
      </c>
      <c r="F160" s="98"/>
      <c r="G160" s="98"/>
      <c r="H160" s="99"/>
      <c r="I160" s="100"/>
      <c r="J160" s="181"/>
      <c r="K160" s="182"/>
    </row>
    <row r="161" spans="1:11" ht="11.25" customHeight="1" x14ac:dyDescent="0.2">
      <c r="A161" s="118" t="s">
        <v>272</v>
      </c>
      <c r="B161" s="118" t="s">
        <v>271</v>
      </c>
      <c r="C161" s="78" t="s">
        <v>263</v>
      </c>
      <c r="D161" s="67" t="s">
        <v>253</v>
      </c>
      <c r="E161" s="119" t="s">
        <v>278</v>
      </c>
      <c r="F161" s="98"/>
      <c r="G161" s="98"/>
      <c r="H161" s="99"/>
      <c r="I161" s="187"/>
      <c r="K161" s="182"/>
    </row>
    <row r="162" spans="1:11" ht="11.25" customHeight="1" x14ac:dyDescent="0.2">
      <c r="A162" s="118" t="s">
        <v>272</v>
      </c>
      <c r="B162" s="118" t="s">
        <v>271</v>
      </c>
      <c r="C162" s="108" t="s">
        <v>260</v>
      </c>
      <c r="D162" s="67" t="s">
        <v>254</v>
      </c>
      <c r="E162" s="137">
        <v>1</v>
      </c>
      <c r="F162" s="185"/>
      <c r="G162" s="185"/>
      <c r="H162" s="186"/>
      <c r="I162" s="187"/>
      <c r="K162" s="182"/>
    </row>
    <row r="163" spans="1:11" ht="11.25" customHeight="1" x14ac:dyDescent="0.2">
      <c r="A163" s="118" t="s">
        <v>272</v>
      </c>
      <c r="B163" s="118" t="s">
        <v>271</v>
      </c>
      <c r="C163" s="108" t="s">
        <v>260</v>
      </c>
      <c r="D163" s="67" t="s">
        <v>254</v>
      </c>
      <c r="E163" s="124">
        <v>2</v>
      </c>
      <c r="F163" s="101"/>
      <c r="G163" s="101"/>
      <c r="H163" s="99"/>
      <c r="I163" s="100"/>
      <c r="J163" s="181"/>
      <c r="K163" s="182"/>
    </row>
    <row r="164" spans="1:11" ht="11.25" customHeight="1" x14ac:dyDescent="0.2">
      <c r="A164" s="118" t="s">
        <v>272</v>
      </c>
      <c r="B164" s="118" t="s">
        <v>271</v>
      </c>
      <c r="C164" s="108" t="s">
        <v>260</v>
      </c>
      <c r="D164" s="67" t="s">
        <v>254</v>
      </c>
      <c r="E164" s="124">
        <v>5</v>
      </c>
      <c r="F164" s="101"/>
      <c r="G164" s="101"/>
      <c r="H164" s="99"/>
      <c r="I164" s="100"/>
      <c r="J164" s="181"/>
      <c r="K164" s="182"/>
    </row>
    <row r="165" spans="1:11" ht="11.25" customHeight="1" x14ac:dyDescent="0.2">
      <c r="A165" s="118" t="s">
        <v>272</v>
      </c>
      <c r="B165" s="118" t="s">
        <v>271</v>
      </c>
      <c r="C165" s="108" t="s">
        <v>260</v>
      </c>
      <c r="D165" s="67" t="s">
        <v>254</v>
      </c>
      <c r="E165" s="124">
        <v>5</v>
      </c>
      <c r="F165" s="101"/>
      <c r="G165" s="101"/>
      <c r="H165" s="99"/>
      <c r="I165" s="100"/>
      <c r="J165" s="181"/>
      <c r="K165" s="182"/>
    </row>
    <row r="166" spans="1:11" ht="11.25" customHeight="1" x14ac:dyDescent="0.2">
      <c r="A166" s="118" t="s">
        <v>272</v>
      </c>
      <c r="B166" s="118" t="s">
        <v>271</v>
      </c>
      <c r="C166" s="108" t="s">
        <v>260</v>
      </c>
      <c r="D166" s="67" t="s">
        <v>254</v>
      </c>
      <c r="E166" s="124">
        <v>5</v>
      </c>
      <c r="F166" s="101"/>
      <c r="G166" s="101"/>
      <c r="H166" s="99"/>
      <c r="I166" s="100"/>
      <c r="J166" s="181"/>
      <c r="K166" s="182"/>
    </row>
    <row r="167" spans="1:11" ht="11.25" customHeight="1" x14ac:dyDescent="0.2">
      <c r="A167" s="118" t="s">
        <v>272</v>
      </c>
      <c r="B167" s="118" t="s">
        <v>271</v>
      </c>
      <c r="C167" s="108" t="s">
        <v>260</v>
      </c>
      <c r="D167" s="67" t="s">
        <v>254</v>
      </c>
      <c r="E167" s="124">
        <v>9</v>
      </c>
      <c r="F167" s="101"/>
      <c r="G167" s="101"/>
      <c r="H167" s="99"/>
      <c r="I167" s="100"/>
      <c r="J167" s="181"/>
      <c r="K167" s="182"/>
    </row>
    <row r="168" spans="1:11" ht="11.25" customHeight="1" x14ac:dyDescent="0.2">
      <c r="A168" s="118" t="s">
        <v>272</v>
      </c>
      <c r="B168" s="118" t="s">
        <v>271</v>
      </c>
      <c r="C168" s="108" t="s">
        <v>260</v>
      </c>
      <c r="D168" s="67" t="s">
        <v>254</v>
      </c>
      <c r="E168" s="124">
        <v>9</v>
      </c>
      <c r="F168" s="101"/>
      <c r="G168" s="101"/>
      <c r="H168" s="99"/>
      <c r="I168" s="100"/>
      <c r="J168" s="181"/>
      <c r="K168" s="182"/>
    </row>
    <row r="169" spans="1:11" ht="11.25" customHeight="1" x14ac:dyDescent="0.2">
      <c r="A169" s="118" t="s">
        <v>272</v>
      </c>
      <c r="B169" s="118" t="s">
        <v>271</v>
      </c>
      <c r="C169" s="108" t="s">
        <v>260</v>
      </c>
      <c r="D169" s="67" t="s">
        <v>254</v>
      </c>
      <c r="E169" s="124">
        <v>9</v>
      </c>
      <c r="F169" s="101"/>
      <c r="G169" s="101"/>
      <c r="H169" s="99"/>
      <c r="I169" s="100"/>
      <c r="J169" s="181"/>
      <c r="K169" s="182"/>
    </row>
    <row r="170" spans="1:11" ht="11.25" customHeight="1" x14ac:dyDescent="0.2">
      <c r="A170" s="118" t="s">
        <v>272</v>
      </c>
      <c r="B170" s="118" t="s">
        <v>271</v>
      </c>
      <c r="C170" s="108" t="s">
        <v>260</v>
      </c>
      <c r="D170" s="67" t="s">
        <v>254</v>
      </c>
      <c r="E170" s="124">
        <v>9</v>
      </c>
      <c r="F170" s="101"/>
      <c r="G170" s="101"/>
      <c r="H170" s="99"/>
      <c r="I170" s="100"/>
      <c r="J170" s="181"/>
      <c r="K170" s="182"/>
    </row>
    <row r="171" spans="1:11" ht="11.25" customHeight="1" x14ac:dyDescent="0.2">
      <c r="A171" s="118" t="s">
        <v>272</v>
      </c>
      <c r="B171" s="118" t="s">
        <v>271</v>
      </c>
      <c r="C171" s="108" t="s">
        <v>260</v>
      </c>
      <c r="D171" s="67" t="s">
        <v>254</v>
      </c>
      <c r="E171" s="124">
        <v>9</v>
      </c>
      <c r="F171" s="101"/>
      <c r="G171" s="101"/>
      <c r="H171" s="99"/>
      <c r="I171" s="100"/>
      <c r="J171" s="181"/>
      <c r="K171" s="182"/>
    </row>
    <row r="172" spans="1:11" ht="11.25" customHeight="1" x14ac:dyDescent="0.2">
      <c r="A172" s="118" t="s">
        <v>272</v>
      </c>
      <c r="B172" s="118" t="s">
        <v>271</v>
      </c>
      <c r="C172" s="108" t="s">
        <v>260</v>
      </c>
      <c r="D172" s="67" t="s">
        <v>254</v>
      </c>
      <c r="E172" s="124">
        <v>9</v>
      </c>
      <c r="F172" s="101"/>
      <c r="G172" s="101"/>
      <c r="H172" s="99"/>
      <c r="I172" s="100"/>
      <c r="J172" s="181"/>
      <c r="K172" s="182"/>
    </row>
    <row r="173" spans="1:11" ht="11.25" customHeight="1" x14ac:dyDescent="0.2">
      <c r="A173" s="118" t="s">
        <v>272</v>
      </c>
      <c r="B173" s="118" t="s">
        <v>271</v>
      </c>
      <c r="C173" s="108" t="s">
        <v>260</v>
      </c>
      <c r="D173" s="67" t="s">
        <v>254</v>
      </c>
      <c r="E173" s="124">
        <v>9</v>
      </c>
      <c r="F173" s="101"/>
      <c r="G173" s="101"/>
      <c r="H173" s="99"/>
      <c r="I173" s="100"/>
      <c r="J173" s="181"/>
      <c r="K173" s="182"/>
    </row>
    <row r="174" spans="1:11" ht="11.25" customHeight="1" x14ac:dyDescent="0.2">
      <c r="A174" s="118" t="s">
        <v>272</v>
      </c>
      <c r="B174" s="118" t="s">
        <v>271</v>
      </c>
      <c r="C174" s="108" t="s">
        <v>260</v>
      </c>
      <c r="D174" s="67" t="s">
        <v>254</v>
      </c>
      <c r="E174" s="124">
        <v>9</v>
      </c>
      <c r="F174" s="101"/>
      <c r="G174" s="101"/>
      <c r="H174" s="99"/>
      <c r="I174" s="100"/>
      <c r="J174" s="181"/>
      <c r="K174" s="182"/>
    </row>
    <row r="175" spans="1:11" ht="11.25" customHeight="1" x14ac:dyDescent="0.2">
      <c r="A175" s="118" t="s">
        <v>272</v>
      </c>
      <c r="B175" s="118" t="s">
        <v>271</v>
      </c>
      <c r="C175" s="108" t="s">
        <v>260</v>
      </c>
      <c r="D175" s="67" t="s">
        <v>254</v>
      </c>
      <c r="E175" s="124">
        <v>9</v>
      </c>
      <c r="F175" s="101"/>
      <c r="G175" s="101"/>
      <c r="H175" s="99"/>
      <c r="I175" s="100"/>
      <c r="J175" s="181"/>
      <c r="K175" s="182"/>
    </row>
    <row r="176" spans="1:11" ht="11.25" customHeight="1" x14ac:dyDescent="0.2">
      <c r="A176" s="118" t="s">
        <v>272</v>
      </c>
      <c r="B176" s="118" t="s">
        <v>271</v>
      </c>
      <c r="C176" s="108" t="s">
        <v>260</v>
      </c>
      <c r="D176" s="67" t="s">
        <v>254</v>
      </c>
      <c r="E176" s="124">
        <v>9</v>
      </c>
      <c r="F176" s="101"/>
      <c r="G176" s="101"/>
      <c r="H176" s="99"/>
      <c r="I176" s="100"/>
      <c r="J176" s="181"/>
      <c r="K176" s="182"/>
    </row>
    <row r="177" spans="1:11" ht="11.25" customHeight="1" x14ac:dyDescent="0.2">
      <c r="A177" s="118" t="s">
        <v>272</v>
      </c>
      <c r="B177" s="118" t="s">
        <v>271</v>
      </c>
      <c r="C177" s="108" t="s">
        <v>260</v>
      </c>
      <c r="D177" s="67" t="s">
        <v>254</v>
      </c>
      <c r="E177" s="124">
        <v>17</v>
      </c>
      <c r="F177" s="101"/>
      <c r="G177" s="101"/>
      <c r="H177" s="99"/>
      <c r="I177" s="100"/>
      <c r="J177" s="181"/>
      <c r="K177" s="182"/>
    </row>
    <row r="178" spans="1:11" ht="11.25" customHeight="1" x14ac:dyDescent="0.2">
      <c r="A178" s="118" t="s">
        <v>272</v>
      </c>
      <c r="B178" s="118" t="s">
        <v>271</v>
      </c>
      <c r="C178" s="108" t="s">
        <v>260</v>
      </c>
      <c r="D178" s="67" t="s">
        <v>254</v>
      </c>
      <c r="E178" s="124">
        <v>17</v>
      </c>
      <c r="F178" s="101"/>
      <c r="G178" s="101"/>
      <c r="H178" s="99"/>
      <c r="I178" s="100"/>
      <c r="J178" s="181"/>
      <c r="K178" s="182"/>
    </row>
    <row r="179" spans="1:11" ht="11.25" customHeight="1" x14ac:dyDescent="0.2">
      <c r="A179" s="118" t="s">
        <v>272</v>
      </c>
      <c r="B179" s="118" t="s">
        <v>271</v>
      </c>
      <c r="C179" s="108" t="s">
        <v>260</v>
      </c>
      <c r="D179" s="67" t="s">
        <v>254</v>
      </c>
      <c r="E179" s="124">
        <v>17</v>
      </c>
      <c r="F179" s="101"/>
      <c r="G179" s="101"/>
      <c r="H179" s="99"/>
      <c r="I179" s="100"/>
      <c r="J179" s="181"/>
      <c r="K179" s="182"/>
    </row>
    <row r="180" spans="1:11" ht="11.25" customHeight="1" x14ac:dyDescent="0.2">
      <c r="A180" s="118" t="s">
        <v>272</v>
      </c>
      <c r="B180" s="118" t="s">
        <v>271</v>
      </c>
      <c r="C180" s="108" t="s">
        <v>260</v>
      </c>
      <c r="D180" s="67" t="s">
        <v>254</v>
      </c>
      <c r="E180" s="124">
        <v>17</v>
      </c>
      <c r="F180" s="101"/>
      <c r="G180" s="101"/>
      <c r="H180" s="99"/>
      <c r="I180" s="100"/>
      <c r="J180" s="181"/>
      <c r="K180" s="182"/>
    </row>
    <row r="181" spans="1:11" ht="11.25" customHeight="1" x14ac:dyDescent="0.2">
      <c r="A181" s="118" t="s">
        <v>272</v>
      </c>
      <c r="B181" s="118" t="s">
        <v>271</v>
      </c>
      <c r="C181" s="108" t="s">
        <v>260</v>
      </c>
      <c r="D181" s="67" t="s">
        <v>254</v>
      </c>
      <c r="E181" s="124">
        <v>17</v>
      </c>
      <c r="F181" s="101"/>
      <c r="G181" s="101"/>
      <c r="H181" s="99"/>
      <c r="I181" s="100"/>
      <c r="J181" s="181"/>
      <c r="K181" s="182"/>
    </row>
    <row r="182" spans="1:11" ht="11.25" customHeight="1" x14ac:dyDescent="0.2">
      <c r="A182" s="118" t="s">
        <v>272</v>
      </c>
      <c r="B182" s="118" t="s">
        <v>271</v>
      </c>
      <c r="C182" s="108" t="s">
        <v>260</v>
      </c>
      <c r="D182" s="67" t="s">
        <v>254</v>
      </c>
      <c r="E182" s="124">
        <v>17</v>
      </c>
      <c r="F182" s="101"/>
      <c r="G182" s="101"/>
      <c r="H182" s="99"/>
      <c r="I182" s="100"/>
      <c r="J182" s="181"/>
      <c r="K182" s="182"/>
    </row>
    <row r="183" spans="1:11" ht="11.25" customHeight="1" x14ac:dyDescent="0.2">
      <c r="A183" s="118" t="s">
        <v>272</v>
      </c>
      <c r="B183" s="118" t="s">
        <v>271</v>
      </c>
      <c r="C183" s="108" t="s">
        <v>260</v>
      </c>
      <c r="D183" s="67" t="s">
        <v>254</v>
      </c>
      <c r="E183" s="124">
        <v>17</v>
      </c>
      <c r="F183" s="101"/>
      <c r="G183" s="101"/>
      <c r="H183" s="99"/>
      <c r="I183" s="100"/>
      <c r="J183" s="181"/>
      <c r="K183" s="182"/>
    </row>
    <row r="184" spans="1:11" ht="11.25" customHeight="1" x14ac:dyDescent="0.2">
      <c r="A184" s="118" t="s">
        <v>272</v>
      </c>
      <c r="B184" s="118" t="s">
        <v>271</v>
      </c>
      <c r="C184" s="108" t="s">
        <v>260</v>
      </c>
      <c r="D184" s="67" t="s">
        <v>254</v>
      </c>
      <c r="E184" s="124">
        <v>17</v>
      </c>
      <c r="F184" s="101"/>
      <c r="G184" s="101"/>
      <c r="H184" s="99"/>
      <c r="I184" s="100"/>
      <c r="J184" s="181"/>
      <c r="K184" s="182"/>
    </row>
    <row r="185" spans="1:11" ht="11.25" customHeight="1" x14ac:dyDescent="0.2">
      <c r="A185" s="118" t="s">
        <v>272</v>
      </c>
      <c r="B185" s="118" t="s">
        <v>271</v>
      </c>
      <c r="C185" s="108" t="s">
        <v>260</v>
      </c>
      <c r="D185" s="67" t="s">
        <v>254</v>
      </c>
      <c r="E185" s="124">
        <v>17</v>
      </c>
      <c r="F185" s="101"/>
      <c r="G185" s="101"/>
      <c r="H185" s="99"/>
      <c r="I185" s="100"/>
      <c r="J185" s="181"/>
      <c r="K185" s="182"/>
    </row>
    <row r="186" spans="1:11" ht="11.25" customHeight="1" x14ac:dyDescent="0.2">
      <c r="A186" s="118" t="s">
        <v>272</v>
      </c>
      <c r="B186" s="118" t="s">
        <v>271</v>
      </c>
      <c r="C186" s="108" t="s">
        <v>260</v>
      </c>
      <c r="D186" s="67" t="s">
        <v>254</v>
      </c>
      <c r="E186" s="124">
        <v>17</v>
      </c>
      <c r="F186" s="101"/>
      <c r="G186" s="101"/>
      <c r="H186" s="99"/>
      <c r="I186" s="100"/>
      <c r="J186" s="181"/>
      <c r="K186" s="182"/>
    </row>
    <row r="187" spans="1:11" ht="11.25" customHeight="1" x14ac:dyDescent="0.2">
      <c r="A187" s="118" t="s">
        <v>272</v>
      </c>
      <c r="B187" s="118" t="s">
        <v>271</v>
      </c>
      <c r="C187" s="108" t="s">
        <v>260</v>
      </c>
      <c r="D187" s="67" t="s">
        <v>254</v>
      </c>
      <c r="E187" s="124">
        <v>26</v>
      </c>
      <c r="F187" s="101"/>
      <c r="G187" s="101"/>
      <c r="H187" s="99"/>
      <c r="I187" s="100"/>
      <c r="J187" s="181"/>
      <c r="K187" s="182"/>
    </row>
    <row r="188" spans="1:11" ht="11.25" customHeight="1" x14ac:dyDescent="0.2">
      <c r="A188" s="118" t="s">
        <v>272</v>
      </c>
      <c r="B188" s="118" t="s">
        <v>271</v>
      </c>
      <c r="C188" s="108" t="s">
        <v>260</v>
      </c>
      <c r="D188" s="67" t="s">
        <v>254</v>
      </c>
      <c r="E188" s="124">
        <v>26</v>
      </c>
      <c r="F188" s="101"/>
      <c r="G188" s="101"/>
      <c r="H188" s="99"/>
      <c r="I188" s="100"/>
      <c r="J188" s="181"/>
      <c r="K188" s="182"/>
    </row>
    <row r="189" spans="1:11" ht="11.25" customHeight="1" x14ac:dyDescent="0.2">
      <c r="A189" s="118" t="s">
        <v>272</v>
      </c>
      <c r="B189" s="118" t="s">
        <v>271</v>
      </c>
      <c r="C189" s="108" t="s">
        <v>260</v>
      </c>
      <c r="D189" s="67" t="s">
        <v>254</v>
      </c>
      <c r="E189" s="124">
        <v>26</v>
      </c>
      <c r="F189" s="101"/>
      <c r="G189" s="101"/>
      <c r="H189" s="99"/>
      <c r="I189" s="100"/>
      <c r="J189" s="181"/>
      <c r="K189" s="182"/>
    </row>
    <row r="190" spans="1:11" ht="11.25" customHeight="1" x14ac:dyDescent="0.2">
      <c r="A190" s="118" t="s">
        <v>272</v>
      </c>
      <c r="B190" s="118" t="s">
        <v>271</v>
      </c>
      <c r="C190" s="108" t="s">
        <v>260</v>
      </c>
      <c r="D190" s="67" t="s">
        <v>254</v>
      </c>
      <c r="E190" s="124">
        <v>26</v>
      </c>
      <c r="F190" s="101"/>
      <c r="G190" s="101"/>
      <c r="H190" s="99"/>
      <c r="I190" s="100"/>
      <c r="J190" s="181"/>
      <c r="K190" s="182"/>
    </row>
    <row r="191" spans="1:11" ht="11.25" customHeight="1" x14ac:dyDescent="0.2">
      <c r="A191" s="118" t="s">
        <v>272</v>
      </c>
      <c r="B191" s="118" t="s">
        <v>271</v>
      </c>
      <c r="C191" s="108" t="s">
        <v>260</v>
      </c>
      <c r="D191" s="67" t="s">
        <v>254</v>
      </c>
      <c r="E191" s="124">
        <v>26</v>
      </c>
      <c r="F191" s="101"/>
      <c r="G191" s="101"/>
      <c r="H191" s="99"/>
      <c r="I191" s="100"/>
      <c r="J191" s="181"/>
      <c r="K191" s="182"/>
    </row>
    <row r="192" spans="1:11" ht="11.25" customHeight="1" x14ac:dyDescent="0.2">
      <c r="A192" s="118" t="s">
        <v>272</v>
      </c>
      <c r="B192" s="118" t="s">
        <v>271</v>
      </c>
      <c r="C192" s="108" t="s">
        <v>260</v>
      </c>
      <c r="D192" s="67" t="s">
        <v>254</v>
      </c>
      <c r="E192" s="124">
        <v>26</v>
      </c>
      <c r="F192" s="101"/>
      <c r="G192" s="101"/>
      <c r="H192" s="99"/>
      <c r="I192" s="100"/>
      <c r="J192" s="181"/>
      <c r="K192" s="182"/>
    </row>
    <row r="193" spans="1:11" ht="11.25" customHeight="1" x14ac:dyDescent="0.2">
      <c r="A193" s="118" t="s">
        <v>272</v>
      </c>
      <c r="B193" s="118" t="s">
        <v>271</v>
      </c>
      <c r="C193" s="108" t="s">
        <v>260</v>
      </c>
      <c r="D193" s="67" t="s">
        <v>254</v>
      </c>
      <c r="E193" s="124">
        <v>26</v>
      </c>
      <c r="F193" s="101"/>
      <c r="G193" s="101"/>
      <c r="H193" s="99"/>
      <c r="I193" s="100"/>
      <c r="J193" s="181"/>
      <c r="K193" s="182"/>
    </row>
    <row r="194" spans="1:11" ht="11.25" customHeight="1" x14ac:dyDescent="0.2">
      <c r="A194" s="118" t="s">
        <v>272</v>
      </c>
      <c r="B194" s="118" t="s">
        <v>271</v>
      </c>
      <c r="C194" s="108" t="s">
        <v>260</v>
      </c>
      <c r="D194" s="67" t="s">
        <v>254</v>
      </c>
      <c r="E194" s="124">
        <v>30</v>
      </c>
      <c r="F194" s="101"/>
      <c r="G194" s="101"/>
      <c r="H194" s="99"/>
      <c r="I194" s="100"/>
      <c r="J194" s="181"/>
      <c r="K194" s="182"/>
    </row>
    <row r="195" spans="1:11" ht="11.25" customHeight="1" x14ac:dyDescent="0.2">
      <c r="A195" s="118" t="s">
        <v>272</v>
      </c>
      <c r="B195" s="118" t="s">
        <v>271</v>
      </c>
      <c r="C195" s="108" t="s">
        <v>260</v>
      </c>
      <c r="D195" s="67" t="s">
        <v>254</v>
      </c>
      <c r="E195" s="124">
        <v>30</v>
      </c>
      <c r="F195" s="101"/>
      <c r="G195" s="101"/>
      <c r="H195" s="99"/>
      <c r="I195" s="100"/>
      <c r="J195" s="181"/>
      <c r="K195" s="182"/>
    </row>
    <row r="196" spans="1:11" ht="11.25" customHeight="1" x14ac:dyDescent="0.2">
      <c r="A196" s="118" t="s">
        <v>272</v>
      </c>
      <c r="B196" s="118" t="s">
        <v>271</v>
      </c>
      <c r="C196" s="108" t="s">
        <v>260</v>
      </c>
      <c r="D196" s="67" t="s">
        <v>254</v>
      </c>
      <c r="E196" s="124">
        <v>33</v>
      </c>
      <c r="F196" s="101"/>
      <c r="G196" s="101"/>
      <c r="H196" s="99"/>
      <c r="I196" s="100"/>
      <c r="J196" s="181"/>
      <c r="K196" s="182"/>
    </row>
    <row r="197" spans="1:11" ht="11.25" customHeight="1" x14ac:dyDescent="0.2">
      <c r="A197" s="118" t="s">
        <v>272</v>
      </c>
      <c r="B197" s="118" t="s">
        <v>271</v>
      </c>
      <c r="C197" s="108" t="s">
        <v>260</v>
      </c>
      <c r="D197" s="67" t="s">
        <v>254</v>
      </c>
      <c r="E197" s="124">
        <v>33</v>
      </c>
      <c r="F197" s="101"/>
      <c r="G197" s="101"/>
      <c r="H197" s="99"/>
      <c r="I197" s="100"/>
      <c r="J197" s="181"/>
      <c r="K197" s="182"/>
    </row>
    <row r="198" spans="1:11" ht="11.25" customHeight="1" x14ac:dyDescent="0.2">
      <c r="A198" s="118" t="s">
        <v>272</v>
      </c>
      <c r="B198" s="118" t="s">
        <v>271</v>
      </c>
      <c r="C198" s="108" t="s">
        <v>260</v>
      </c>
      <c r="D198" s="67" t="s">
        <v>254</v>
      </c>
      <c r="E198" s="124">
        <v>33</v>
      </c>
      <c r="F198" s="101"/>
      <c r="G198" s="101"/>
      <c r="H198" s="99"/>
      <c r="I198" s="100"/>
      <c r="J198" s="181"/>
      <c r="K198" s="182"/>
    </row>
    <row r="199" spans="1:11" ht="11.25" customHeight="1" x14ac:dyDescent="0.2">
      <c r="A199" s="118" t="s">
        <v>272</v>
      </c>
      <c r="B199" s="118" t="s">
        <v>271</v>
      </c>
      <c r="C199" s="108" t="s">
        <v>260</v>
      </c>
      <c r="D199" s="67" t="s">
        <v>254</v>
      </c>
      <c r="E199" s="124">
        <v>33</v>
      </c>
      <c r="F199" s="101"/>
      <c r="G199" s="101"/>
      <c r="H199" s="99"/>
      <c r="I199" s="100"/>
      <c r="J199" s="181"/>
      <c r="K199" s="182"/>
    </row>
    <row r="200" spans="1:11" ht="11.25" customHeight="1" x14ac:dyDescent="0.2">
      <c r="A200" s="118" t="s">
        <v>272</v>
      </c>
      <c r="B200" s="118" t="s">
        <v>271</v>
      </c>
      <c r="C200" s="108" t="s">
        <v>260</v>
      </c>
      <c r="D200" s="67" t="s">
        <v>254</v>
      </c>
      <c r="E200" s="124">
        <v>33</v>
      </c>
      <c r="F200" s="101"/>
      <c r="G200" s="101"/>
      <c r="H200" s="99"/>
      <c r="I200" s="100"/>
      <c r="J200" s="181"/>
      <c r="K200" s="182"/>
    </row>
    <row r="201" spans="1:11" ht="11.25" customHeight="1" x14ac:dyDescent="0.2">
      <c r="A201" s="118" t="s">
        <v>272</v>
      </c>
      <c r="B201" s="118" t="s">
        <v>271</v>
      </c>
      <c r="C201" s="108" t="s">
        <v>260</v>
      </c>
      <c r="D201" s="67" t="s">
        <v>254</v>
      </c>
      <c r="E201" s="124">
        <v>33</v>
      </c>
      <c r="F201" s="101"/>
      <c r="G201" s="101"/>
      <c r="H201" s="99"/>
      <c r="I201" s="100"/>
      <c r="J201" s="181"/>
      <c r="K201" s="182"/>
    </row>
    <row r="202" spans="1:11" ht="11.25" customHeight="1" x14ac:dyDescent="0.2">
      <c r="A202" s="118" t="s">
        <v>272</v>
      </c>
      <c r="B202" s="118" t="s">
        <v>271</v>
      </c>
      <c r="C202" s="108" t="s">
        <v>260</v>
      </c>
      <c r="D202" s="67" t="s">
        <v>254</v>
      </c>
      <c r="E202" s="124">
        <v>42</v>
      </c>
      <c r="F202" s="101"/>
      <c r="G202" s="101"/>
      <c r="H202" s="99"/>
      <c r="I202" s="100"/>
      <c r="J202" s="181"/>
      <c r="K202" s="182"/>
    </row>
    <row r="203" spans="1:11" ht="11.25" customHeight="1" x14ac:dyDescent="0.2">
      <c r="A203" s="118" t="s">
        <v>272</v>
      </c>
      <c r="B203" s="118" t="s">
        <v>271</v>
      </c>
      <c r="C203" s="108" t="s">
        <v>260</v>
      </c>
      <c r="D203" s="67" t="s">
        <v>254</v>
      </c>
      <c r="E203" s="124">
        <v>42</v>
      </c>
      <c r="F203" s="101"/>
      <c r="G203" s="101"/>
      <c r="H203" s="99"/>
      <c r="I203" s="100"/>
      <c r="J203" s="181"/>
      <c r="K203" s="182"/>
    </row>
    <row r="204" spans="1:11" ht="11.25" customHeight="1" x14ac:dyDescent="0.2">
      <c r="A204" s="118" t="s">
        <v>272</v>
      </c>
      <c r="B204" s="118" t="s">
        <v>271</v>
      </c>
      <c r="C204" s="108" t="s">
        <v>260</v>
      </c>
      <c r="D204" s="67" t="s">
        <v>254</v>
      </c>
      <c r="E204" s="124">
        <v>46</v>
      </c>
      <c r="F204" s="101"/>
      <c r="G204" s="101"/>
      <c r="H204" s="99"/>
      <c r="I204" s="100"/>
      <c r="J204" s="181"/>
      <c r="K204" s="182"/>
    </row>
    <row r="205" spans="1:11" ht="11.25" customHeight="1" x14ac:dyDescent="0.2">
      <c r="A205" s="118" t="s">
        <v>272</v>
      </c>
      <c r="B205" s="118" t="s">
        <v>271</v>
      </c>
      <c r="C205" s="108" t="s">
        <v>260</v>
      </c>
      <c r="D205" s="67" t="s">
        <v>254</v>
      </c>
      <c r="E205" s="124">
        <v>46</v>
      </c>
      <c r="F205" s="101"/>
      <c r="G205" s="101"/>
      <c r="H205" s="99"/>
      <c r="I205" s="100"/>
      <c r="J205" s="181"/>
      <c r="K205" s="182"/>
    </row>
    <row r="206" spans="1:11" ht="11.25" customHeight="1" x14ac:dyDescent="0.2">
      <c r="A206" s="118" t="s">
        <v>272</v>
      </c>
      <c r="B206" s="118" t="s">
        <v>271</v>
      </c>
      <c r="C206" s="108" t="s">
        <v>260</v>
      </c>
      <c r="D206" s="67" t="s">
        <v>254</v>
      </c>
      <c r="E206" s="124">
        <v>46</v>
      </c>
      <c r="F206" s="101"/>
      <c r="G206" s="101"/>
      <c r="H206" s="99"/>
      <c r="I206" s="100"/>
      <c r="J206" s="181"/>
      <c r="K206" s="182"/>
    </row>
    <row r="207" spans="1:11" ht="11.25" customHeight="1" x14ac:dyDescent="0.2">
      <c r="A207" s="118" t="s">
        <v>272</v>
      </c>
      <c r="B207" s="118" t="s">
        <v>271</v>
      </c>
      <c r="C207" s="108" t="s">
        <v>260</v>
      </c>
      <c r="D207" s="67" t="s">
        <v>254</v>
      </c>
      <c r="E207" s="124">
        <v>46</v>
      </c>
      <c r="F207" s="101"/>
      <c r="G207" s="101"/>
      <c r="H207" s="99"/>
      <c r="I207" s="100"/>
      <c r="J207" s="181"/>
      <c r="K207" s="182"/>
    </row>
    <row r="208" spans="1:11" ht="11.25" customHeight="1" x14ac:dyDescent="0.2">
      <c r="A208" s="118" t="s">
        <v>272</v>
      </c>
      <c r="B208" s="118" t="s">
        <v>271</v>
      </c>
      <c r="C208" s="108" t="s">
        <v>260</v>
      </c>
      <c r="D208" s="67" t="s">
        <v>254</v>
      </c>
      <c r="E208" s="124">
        <v>46</v>
      </c>
      <c r="F208" s="101"/>
      <c r="G208" s="101"/>
      <c r="H208" s="99"/>
      <c r="I208" s="100"/>
      <c r="J208" s="181"/>
      <c r="K208" s="182"/>
    </row>
    <row r="209" spans="1:11" ht="11.25" customHeight="1" x14ac:dyDescent="0.2">
      <c r="A209" s="118" t="s">
        <v>272</v>
      </c>
      <c r="B209" s="118" t="s">
        <v>271</v>
      </c>
      <c r="C209" s="108" t="s">
        <v>260</v>
      </c>
      <c r="D209" s="67" t="s">
        <v>254</v>
      </c>
      <c r="E209" s="124">
        <v>46</v>
      </c>
      <c r="F209" s="101"/>
      <c r="G209" s="101"/>
      <c r="H209" s="99"/>
      <c r="I209" s="100"/>
      <c r="J209" s="181"/>
      <c r="K209" s="182"/>
    </row>
    <row r="210" spans="1:11" ht="11.25" customHeight="1" x14ac:dyDescent="0.2">
      <c r="A210" s="118" t="s">
        <v>272</v>
      </c>
      <c r="B210" s="118" t="s">
        <v>271</v>
      </c>
      <c r="C210" s="108" t="s">
        <v>260</v>
      </c>
      <c r="D210" s="67" t="s">
        <v>254</v>
      </c>
      <c r="E210" s="124">
        <v>46</v>
      </c>
      <c r="F210" s="101"/>
      <c r="G210" s="101"/>
      <c r="H210" s="99"/>
      <c r="I210" s="100"/>
      <c r="J210" s="181"/>
      <c r="K210" s="182"/>
    </row>
    <row r="211" spans="1:11" ht="11.25" customHeight="1" x14ac:dyDescent="0.2">
      <c r="A211" s="118" t="s">
        <v>272</v>
      </c>
      <c r="B211" s="118" t="s">
        <v>271</v>
      </c>
      <c r="C211" s="108" t="s">
        <v>260</v>
      </c>
      <c r="D211" s="67" t="s">
        <v>254</v>
      </c>
      <c r="E211" s="124">
        <v>46</v>
      </c>
      <c r="F211" s="101"/>
      <c r="G211" s="101"/>
      <c r="H211" s="99"/>
      <c r="I211" s="100"/>
      <c r="J211" s="181"/>
      <c r="K211" s="182"/>
    </row>
    <row r="212" spans="1:11" ht="11.25" customHeight="1" x14ac:dyDescent="0.2">
      <c r="A212" s="118" t="s">
        <v>272</v>
      </c>
      <c r="B212" s="118" t="s">
        <v>271</v>
      </c>
      <c r="C212" s="108" t="s">
        <v>260</v>
      </c>
      <c r="D212" s="67" t="s">
        <v>254</v>
      </c>
      <c r="E212" s="124">
        <v>53</v>
      </c>
      <c r="F212" s="72"/>
      <c r="G212" s="72"/>
      <c r="H212" s="70"/>
      <c r="K212" s="182"/>
    </row>
    <row r="213" spans="1:11" ht="11.25" customHeight="1" x14ac:dyDescent="0.2">
      <c r="A213" s="118" t="s">
        <v>272</v>
      </c>
      <c r="B213" s="118" t="s">
        <v>271</v>
      </c>
      <c r="C213" s="108" t="s">
        <v>260</v>
      </c>
      <c r="D213" s="67" t="s">
        <v>254</v>
      </c>
      <c r="E213" s="124">
        <v>53</v>
      </c>
      <c r="F213" s="101"/>
      <c r="G213" s="101"/>
      <c r="H213" s="99"/>
      <c r="I213" s="100"/>
      <c r="J213" s="181"/>
      <c r="K213" s="182"/>
    </row>
    <row r="214" spans="1:11" ht="11.25" customHeight="1" x14ac:dyDescent="0.2">
      <c r="A214" s="118" t="s">
        <v>272</v>
      </c>
      <c r="B214" s="118" t="s">
        <v>271</v>
      </c>
      <c r="C214" s="108" t="s">
        <v>260</v>
      </c>
      <c r="D214" s="67" t="s">
        <v>254</v>
      </c>
      <c r="E214" s="124">
        <v>53</v>
      </c>
      <c r="F214" s="101"/>
      <c r="G214" s="101"/>
      <c r="H214" s="99"/>
      <c r="I214" s="100"/>
      <c r="J214" s="181"/>
      <c r="K214" s="182"/>
    </row>
    <row r="215" spans="1:11" ht="11.25" customHeight="1" x14ac:dyDescent="0.2">
      <c r="A215" s="118" t="s">
        <v>272</v>
      </c>
      <c r="B215" s="118" t="s">
        <v>271</v>
      </c>
      <c r="C215" s="108" t="s">
        <v>260</v>
      </c>
      <c r="D215" s="67" t="s">
        <v>254</v>
      </c>
      <c r="E215" s="124">
        <v>53</v>
      </c>
      <c r="F215" s="101"/>
      <c r="G215" s="101"/>
      <c r="H215" s="99"/>
      <c r="I215" s="100"/>
      <c r="J215" s="181"/>
      <c r="K215" s="182"/>
    </row>
    <row r="216" spans="1:11" ht="11.25" customHeight="1" x14ac:dyDescent="0.2">
      <c r="A216" s="118" t="s">
        <v>272</v>
      </c>
      <c r="B216" s="118" t="s">
        <v>271</v>
      </c>
      <c r="C216" s="108" t="s">
        <v>260</v>
      </c>
      <c r="D216" s="67" t="s">
        <v>254</v>
      </c>
      <c r="E216" s="124">
        <v>53</v>
      </c>
      <c r="F216" s="101"/>
      <c r="G216" s="101"/>
      <c r="H216" s="99"/>
      <c r="I216" s="100"/>
      <c r="J216" s="181"/>
      <c r="K216" s="182"/>
    </row>
    <row r="217" spans="1:11" ht="11.25" customHeight="1" x14ac:dyDescent="0.2">
      <c r="A217" s="118" t="s">
        <v>272</v>
      </c>
      <c r="B217" s="118" t="s">
        <v>271</v>
      </c>
      <c r="C217" s="108" t="s">
        <v>260</v>
      </c>
      <c r="D217" s="67" t="s">
        <v>254</v>
      </c>
      <c r="E217" s="124">
        <v>53</v>
      </c>
      <c r="F217" s="101"/>
      <c r="G217" s="101"/>
      <c r="H217" s="99"/>
      <c r="I217" s="100"/>
      <c r="J217" s="181"/>
      <c r="K217" s="182"/>
    </row>
    <row r="218" spans="1:11" ht="11.25" customHeight="1" x14ac:dyDescent="0.2">
      <c r="A218" s="118" t="s">
        <v>272</v>
      </c>
      <c r="B218" s="118" t="s">
        <v>271</v>
      </c>
      <c r="C218" s="108" t="s">
        <v>260</v>
      </c>
      <c r="D218" s="67" t="s">
        <v>254</v>
      </c>
      <c r="E218" s="124">
        <v>53</v>
      </c>
      <c r="F218" s="101"/>
      <c r="G218" s="101"/>
      <c r="H218" s="99"/>
      <c r="I218" s="100"/>
      <c r="J218" s="181"/>
      <c r="K218" s="182"/>
    </row>
    <row r="219" spans="1:11" ht="11.25" customHeight="1" x14ac:dyDescent="0.2">
      <c r="A219" s="118" t="s">
        <v>272</v>
      </c>
      <c r="B219" s="118" t="s">
        <v>271</v>
      </c>
      <c r="C219" s="108" t="s">
        <v>260</v>
      </c>
      <c r="D219" s="67" t="s">
        <v>254</v>
      </c>
      <c r="E219" s="124">
        <v>60</v>
      </c>
      <c r="F219" s="101"/>
      <c r="G219" s="101"/>
      <c r="H219" s="99"/>
      <c r="I219" s="100"/>
      <c r="J219" s="181"/>
      <c r="K219" s="182"/>
    </row>
    <row r="220" spans="1:11" ht="11.25" customHeight="1" x14ac:dyDescent="0.2">
      <c r="A220" s="118" t="s">
        <v>272</v>
      </c>
      <c r="B220" s="118" t="s">
        <v>271</v>
      </c>
      <c r="C220" s="108" t="s">
        <v>260</v>
      </c>
      <c r="D220" s="67" t="s">
        <v>254</v>
      </c>
      <c r="E220" s="124">
        <v>60</v>
      </c>
      <c r="F220" s="101"/>
      <c r="G220" s="101"/>
      <c r="H220" s="99"/>
      <c r="I220" s="100"/>
      <c r="J220" s="181"/>
      <c r="K220" s="182"/>
    </row>
    <row r="221" spans="1:11" ht="11.25" customHeight="1" x14ac:dyDescent="0.2">
      <c r="A221" s="118" t="s">
        <v>272</v>
      </c>
      <c r="B221" s="118" t="s">
        <v>271</v>
      </c>
      <c r="C221" s="108" t="s">
        <v>260</v>
      </c>
      <c r="D221" s="67" t="s">
        <v>254</v>
      </c>
      <c r="E221" s="124">
        <v>60</v>
      </c>
      <c r="F221" s="101"/>
      <c r="G221" s="101"/>
      <c r="H221" s="99"/>
      <c r="I221" s="100"/>
      <c r="J221" s="181"/>
      <c r="K221" s="182"/>
    </row>
    <row r="222" spans="1:11" ht="11.25" customHeight="1" x14ac:dyDescent="0.2">
      <c r="A222" s="118" t="s">
        <v>272</v>
      </c>
      <c r="B222" s="118" t="s">
        <v>271</v>
      </c>
      <c r="C222" s="108" t="s">
        <v>260</v>
      </c>
      <c r="D222" s="67" t="s">
        <v>254</v>
      </c>
      <c r="E222" s="124">
        <v>60</v>
      </c>
      <c r="F222" s="101"/>
      <c r="G222" s="101"/>
      <c r="H222" s="99"/>
      <c r="I222" s="100"/>
      <c r="J222" s="181"/>
      <c r="K222" s="182"/>
    </row>
    <row r="223" spans="1:11" ht="11.25" customHeight="1" x14ac:dyDescent="0.2">
      <c r="A223" s="118" t="s">
        <v>272</v>
      </c>
      <c r="B223" s="118" t="s">
        <v>271</v>
      </c>
      <c r="C223" s="108" t="s">
        <v>260</v>
      </c>
      <c r="D223" s="67" t="s">
        <v>254</v>
      </c>
      <c r="E223" s="124">
        <v>60</v>
      </c>
      <c r="F223" s="101"/>
      <c r="G223" s="101"/>
      <c r="H223" s="99"/>
      <c r="I223" s="100"/>
      <c r="J223" s="181"/>
      <c r="K223" s="182"/>
    </row>
    <row r="224" spans="1:11" ht="11.25" customHeight="1" x14ac:dyDescent="0.2">
      <c r="A224" s="118" t="s">
        <v>272</v>
      </c>
      <c r="B224" s="118" t="s">
        <v>271</v>
      </c>
      <c r="C224" s="108" t="s">
        <v>260</v>
      </c>
      <c r="D224" s="67" t="s">
        <v>254</v>
      </c>
      <c r="E224" s="124">
        <v>60</v>
      </c>
      <c r="F224" s="101"/>
      <c r="G224" s="101"/>
      <c r="H224" s="99"/>
      <c r="I224" s="100"/>
      <c r="J224" s="181"/>
      <c r="K224" s="182"/>
    </row>
    <row r="225" spans="1:11" ht="11.25" customHeight="1" x14ac:dyDescent="0.2">
      <c r="A225" s="118" t="s">
        <v>272</v>
      </c>
      <c r="B225" s="118" t="s">
        <v>271</v>
      </c>
      <c r="C225" s="108" t="s">
        <v>260</v>
      </c>
      <c r="D225" s="67" t="s">
        <v>254</v>
      </c>
      <c r="E225" s="124">
        <v>60</v>
      </c>
      <c r="F225" s="101"/>
      <c r="G225" s="101"/>
      <c r="H225" s="99"/>
      <c r="I225" s="100"/>
      <c r="J225" s="181"/>
      <c r="K225" s="182"/>
    </row>
    <row r="226" spans="1:11" ht="11.25" customHeight="1" x14ac:dyDescent="0.2">
      <c r="A226" s="118" t="s">
        <v>272</v>
      </c>
      <c r="B226" s="118" t="s">
        <v>271</v>
      </c>
      <c r="C226" s="108" t="s">
        <v>260</v>
      </c>
      <c r="D226" s="67" t="s">
        <v>254</v>
      </c>
      <c r="E226" s="124">
        <v>60</v>
      </c>
      <c r="F226" s="101"/>
      <c r="G226" s="101"/>
      <c r="H226" s="99"/>
      <c r="I226" s="100"/>
      <c r="J226" s="181"/>
      <c r="K226" s="182"/>
    </row>
    <row r="227" spans="1:11" ht="11.25" customHeight="1" x14ac:dyDescent="0.2">
      <c r="A227" s="118" t="s">
        <v>272</v>
      </c>
      <c r="B227" s="118" t="s">
        <v>271</v>
      </c>
      <c r="C227" s="108" t="s">
        <v>260</v>
      </c>
      <c r="D227" s="67" t="s">
        <v>254</v>
      </c>
      <c r="E227" s="124">
        <v>60</v>
      </c>
      <c r="F227" s="101"/>
      <c r="G227" s="101"/>
      <c r="H227" s="99"/>
      <c r="I227" s="100"/>
      <c r="J227" s="181"/>
      <c r="K227" s="182"/>
    </row>
    <row r="228" spans="1:11" ht="11.25" customHeight="1" x14ac:dyDescent="0.2">
      <c r="A228" s="118" t="s">
        <v>272</v>
      </c>
      <c r="B228" s="118" t="s">
        <v>271</v>
      </c>
      <c r="C228" s="108" t="s">
        <v>260</v>
      </c>
      <c r="D228" s="67" t="s">
        <v>254</v>
      </c>
      <c r="E228" s="124">
        <v>69</v>
      </c>
      <c r="F228" s="101"/>
      <c r="G228" s="101"/>
      <c r="H228" s="99"/>
      <c r="I228" s="100"/>
      <c r="J228" s="181"/>
      <c r="K228" s="182"/>
    </row>
    <row r="229" spans="1:11" ht="11.25" customHeight="1" x14ac:dyDescent="0.2">
      <c r="A229" s="118" t="s">
        <v>272</v>
      </c>
      <c r="B229" s="118" t="s">
        <v>271</v>
      </c>
      <c r="C229" s="108" t="s">
        <v>260</v>
      </c>
      <c r="D229" s="67" t="s">
        <v>254</v>
      </c>
      <c r="E229" s="124">
        <v>69</v>
      </c>
      <c r="F229" s="101"/>
      <c r="G229" s="101"/>
      <c r="H229" s="99"/>
      <c r="I229" s="100"/>
      <c r="J229" s="181"/>
      <c r="K229" s="182"/>
    </row>
    <row r="230" spans="1:11" ht="11.25" customHeight="1" x14ac:dyDescent="0.2">
      <c r="A230" s="118" t="s">
        <v>272</v>
      </c>
      <c r="B230" s="118" t="s">
        <v>271</v>
      </c>
      <c r="C230" s="108" t="s">
        <v>260</v>
      </c>
      <c r="D230" s="67" t="s">
        <v>254</v>
      </c>
      <c r="E230" s="124">
        <v>69</v>
      </c>
      <c r="F230" s="101"/>
      <c r="G230" s="101"/>
      <c r="H230" s="99"/>
      <c r="I230" s="100"/>
      <c r="J230" s="181"/>
      <c r="K230" s="182"/>
    </row>
    <row r="231" spans="1:11" ht="11.25" customHeight="1" x14ac:dyDescent="0.2">
      <c r="A231" s="118" t="s">
        <v>272</v>
      </c>
      <c r="B231" s="118" t="s">
        <v>271</v>
      </c>
      <c r="C231" s="108" t="s">
        <v>260</v>
      </c>
      <c r="D231" s="67" t="s">
        <v>254</v>
      </c>
      <c r="E231" s="124">
        <v>69</v>
      </c>
      <c r="F231" s="101"/>
      <c r="G231" s="101"/>
      <c r="H231" s="99"/>
      <c r="I231" s="100"/>
      <c r="J231" s="181"/>
      <c r="K231" s="182"/>
    </row>
    <row r="232" spans="1:11" ht="11.25" customHeight="1" x14ac:dyDescent="0.2">
      <c r="A232" s="118" t="s">
        <v>272</v>
      </c>
      <c r="B232" s="118" t="s">
        <v>271</v>
      </c>
      <c r="C232" s="108" t="s">
        <v>260</v>
      </c>
      <c r="D232" s="67" t="s">
        <v>254</v>
      </c>
      <c r="E232" s="124">
        <v>69</v>
      </c>
      <c r="F232" s="101"/>
      <c r="G232" s="101"/>
      <c r="H232" s="99"/>
      <c r="I232" s="100"/>
      <c r="J232" s="181"/>
      <c r="K232" s="182"/>
    </row>
    <row r="233" spans="1:11" ht="11.25" customHeight="1" x14ac:dyDescent="0.2">
      <c r="A233" s="118" t="s">
        <v>272</v>
      </c>
      <c r="B233" s="118" t="s">
        <v>271</v>
      </c>
      <c r="C233" s="108" t="s">
        <v>260</v>
      </c>
      <c r="D233" s="67" t="s">
        <v>254</v>
      </c>
      <c r="E233" s="124">
        <v>69</v>
      </c>
      <c r="F233" s="101"/>
      <c r="G233" s="101"/>
      <c r="H233" s="99"/>
      <c r="I233" s="100"/>
      <c r="J233" s="181"/>
      <c r="K233" s="182"/>
    </row>
    <row r="234" spans="1:11" ht="11.25" customHeight="1" x14ac:dyDescent="0.2">
      <c r="A234" s="118" t="s">
        <v>272</v>
      </c>
      <c r="B234" s="118" t="s">
        <v>271</v>
      </c>
      <c r="C234" s="108" t="s">
        <v>260</v>
      </c>
      <c r="D234" s="67" t="s">
        <v>254</v>
      </c>
      <c r="E234" s="124">
        <v>75</v>
      </c>
      <c r="F234" s="101"/>
      <c r="G234" s="101"/>
      <c r="H234" s="99"/>
      <c r="I234" s="100"/>
      <c r="J234" s="181"/>
      <c r="K234" s="182"/>
    </row>
    <row r="235" spans="1:11" ht="11.25" customHeight="1" x14ac:dyDescent="0.2">
      <c r="A235" s="118" t="s">
        <v>272</v>
      </c>
      <c r="B235" s="118" t="s">
        <v>271</v>
      </c>
      <c r="C235" s="108" t="s">
        <v>260</v>
      </c>
      <c r="D235" s="67" t="s">
        <v>254</v>
      </c>
      <c r="E235" s="124">
        <v>75</v>
      </c>
      <c r="F235" s="101"/>
      <c r="G235" s="101"/>
      <c r="H235" s="99"/>
      <c r="I235" s="100"/>
      <c r="J235" s="181"/>
      <c r="K235" s="182"/>
    </row>
    <row r="236" spans="1:11" ht="11.25" customHeight="1" x14ac:dyDescent="0.2">
      <c r="A236" s="118" t="s">
        <v>272</v>
      </c>
      <c r="B236" s="118" t="s">
        <v>271</v>
      </c>
      <c r="C236" s="108" t="s">
        <v>260</v>
      </c>
      <c r="D236" s="67" t="s">
        <v>254</v>
      </c>
      <c r="E236" s="124">
        <v>75</v>
      </c>
      <c r="F236" s="101"/>
      <c r="G236" s="101"/>
      <c r="H236" s="99"/>
      <c r="I236" s="100"/>
      <c r="J236" s="181"/>
      <c r="K236" s="182"/>
    </row>
    <row r="237" spans="1:11" ht="11.25" customHeight="1" x14ac:dyDescent="0.2">
      <c r="A237" s="118" t="s">
        <v>272</v>
      </c>
      <c r="B237" s="118" t="s">
        <v>271</v>
      </c>
      <c r="C237" s="108" t="s">
        <v>260</v>
      </c>
      <c r="D237" s="67" t="s">
        <v>254</v>
      </c>
      <c r="E237" s="124">
        <v>75</v>
      </c>
      <c r="F237" s="101"/>
      <c r="G237" s="101"/>
      <c r="H237" s="99"/>
      <c r="I237" s="100"/>
      <c r="J237" s="181"/>
      <c r="K237" s="182"/>
    </row>
    <row r="238" spans="1:11" ht="11.25" customHeight="1" x14ac:dyDescent="0.2">
      <c r="A238" s="118" t="s">
        <v>272</v>
      </c>
      <c r="B238" s="118" t="s">
        <v>271</v>
      </c>
      <c r="C238" s="108" t="s">
        <v>260</v>
      </c>
      <c r="D238" s="67" t="s">
        <v>254</v>
      </c>
      <c r="E238" s="124">
        <v>75</v>
      </c>
      <c r="F238" s="101"/>
      <c r="G238" s="101"/>
      <c r="H238" s="99"/>
      <c r="I238" s="100"/>
      <c r="J238" s="181"/>
      <c r="K238" s="182"/>
    </row>
    <row r="239" spans="1:11" ht="11.25" customHeight="1" x14ac:dyDescent="0.2">
      <c r="A239" s="118" t="s">
        <v>272</v>
      </c>
      <c r="B239" s="118" t="s">
        <v>271</v>
      </c>
      <c r="C239" s="108" t="s">
        <v>260</v>
      </c>
      <c r="D239" s="67" t="s">
        <v>254</v>
      </c>
      <c r="E239" s="124">
        <v>75</v>
      </c>
      <c r="F239" s="101"/>
      <c r="G239" s="101"/>
      <c r="H239" s="99"/>
      <c r="I239" s="100"/>
      <c r="J239" s="181"/>
      <c r="K239" s="182"/>
    </row>
    <row r="240" spans="1:11" ht="11.25" customHeight="1" x14ac:dyDescent="0.2">
      <c r="A240" s="118" t="s">
        <v>272</v>
      </c>
      <c r="B240" s="118" t="s">
        <v>271</v>
      </c>
      <c r="C240" s="108" t="s">
        <v>260</v>
      </c>
      <c r="D240" s="67" t="s">
        <v>254</v>
      </c>
      <c r="E240" s="124">
        <v>75</v>
      </c>
      <c r="F240" s="101"/>
      <c r="G240" s="101"/>
      <c r="H240" s="99"/>
      <c r="I240" s="100"/>
      <c r="J240" s="181"/>
      <c r="K240" s="182"/>
    </row>
    <row r="241" spans="1:11" ht="11.25" customHeight="1" x14ac:dyDescent="0.2">
      <c r="A241" s="118" t="s">
        <v>272</v>
      </c>
      <c r="B241" s="118" t="s">
        <v>271</v>
      </c>
      <c r="C241" s="108" t="s">
        <v>260</v>
      </c>
      <c r="D241" s="67" t="s">
        <v>254</v>
      </c>
      <c r="E241" s="124">
        <v>75</v>
      </c>
      <c r="F241" s="101"/>
      <c r="G241" s="101"/>
      <c r="H241" s="99"/>
      <c r="I241" s="100"/>
      <c r="J241" s="181"/>
      <c r="K241" s="182"/>
    </row>
    <row r="242" spans="1:11" ht="11.25" customHeight="1" x14ac:dyDescent="0.2">
      <c r="A242" s="118" t="s">
        <v>272</v>
      </c>
      <c r="B242" s="118" t="s">
        <v>271</v>
      </c>
      <c r="C242" s="108" t="s">
        <v>260</v>
      </c>
      <c r="D242" s="67" t="s">
        <v>254</v>
      </c>
      <c r="E242" s="124">
        <v>75</v>
      </c>
      <c r="F242" s="101"/>
      <c r="G242" s="101"/>
      <c r="H242" s="99"/>
      <c r="I242" s="100"/>
      <c r="J242" s="181"/>
      <c r="K242" s="182"/>
    </row>
    <row r="243" spans="1:11" ht="11.25" customHeight="1" x14ac:dyDescent="0.2">
      <c r="A243" s="118" t="s">
        <v>272</v>
      </c>
      <c r="B243" s="118" t="s">
        <v>271</v>
      </c>
      <c r="C243" s="108" t="s">
        <v>260</v>
      </c>
      <c r="D243" s="67" t="s">
        <v>254</v>
      </c>
      <c r="E243" s="124">
        <v>75</v>
      </c>
      <c r="F243" s="101"/>
      <c r="G243" s="101"/>
      <c r="H243" s="99"/>
      <c r="I243" s="100"/>
      <c r="J243" s="181"/>
      <c r="K243" s="182"/>
    </row>
    <row r="244" spans="1:11" ht="11.25" customHeight="1" x14ac:dyDescent="0.2">
      <c r="A244" s="118" t="s">
        <v>272</v>
      </c>
      <c r="B244" s="118" t="s">
        <v>271</v>
      </c>
      <c r="C244" s="108" t="s">
        <v>260</v>
      </c>
      <c r="D244" s="67" t="s">
        <v>254</v>
      </c>
      <c r="E244" s="124">
        <v>85</v>
      </c>
      <c r="F244" s="101"/>
      <c r="G244" s="101"/>
      <c r="H244" s="99"/>
      <c r="I244" s="100"/>
      <c r="J244" s="181"/>
      <c r="K244" s="182"/>
    </row>
    <row r="245" spans="1:11" ht="11.25" customHeight="1" x14ac:dyDescent="0.2">
      <c r="A245" s="118" t="s">
        <v>272</v>
      </c>
      <c r="B245" s="118" t="s">
        <v>271</v>
      </c>
      <c r="C245" s="108" t="s">
        <v>260</v>
      </c>
      <c r="D245" s="67" t="s">
        <v>254</v>
      </c>
      <c r="E245" s="124">
        <v>85</v>
      </c>
      <c r="F245" s="101"/>
      <c r="G245" s="101"/>
      <c r="H245" s="99"/>
      <c r="I245" s="100"/>
      <c r="J245" s="181"/>
      <c r="K245" s="182"/>
    </row>
    <row r="246" spans="1:11" ht="11.25" customHeight="1" x14ac:dyDescent="0.2">
      <c r="A246" s="118" t="s">
        <v>272</v>
      </c>
      <c r="B246" s="118" t="s">
        <v>271</v>
      </c>
      <c r="C246" s="108" t="s">
        <v>260</v>
      </c>
      <c r="D246" s="67" t="s">
        <v>254</v>
      </c>
      <c r="E246" s="124">
        <v>85</v>
      </c>
      <c r="F246" s="101"/>
      <c r="G246" s="101"/>
      <c r="H246" s="99"/>
      <c r="I246" s="100"/>
      <c r="J246" s="181"/>
      <c r="K246" s="182"/>
    </row>
    <row r="247" spans="1:11" ht="11.25" customHeight="1" x14ac:dyDescent="0.2">
      <c r="A247" s="118" t="s">
        <v>272</v>
      </c>
      <c r="B247" s="118" t="s">
        <v>271</v>
      </c>
      <c r="C247" s="108" t="s">
        <v>260</v>
      </c>
      <c r="D247" s="67" t="s">
        <v>254</v>
      </c>
      <c r="E247" s="124">
        <v>85</v>
      </c>
      <c r="F247" s="101"/>
      <c r="G247" s="101"/>
      <c r="H247" s="99"/>
      <c r="I247" s="100"/>
      <c r="J247" s="181"/>
      <c r="K247" s="182"/>
    </row>
    <row r="248" spans="1:11" ht="11.25" customHeight="1" x14ac:dyDescent="0.2">
      <c r="A248" s="118" t="s">
        <v>272</v>
      </c>
      <c r="B248" s="118" t="s">
        <v>271</v>
      </c>
      <c r="C248" s="108" t="s">
        <v>260</v>
      </c>
      <c r="D248" s="67" t="s">
        <v>254</v>
      </c>
      <c r="E248" s="124">
        <v>85</v>
      </c>
      <c r="F248" s="101"/>
      <c r="G248" s="101"/>
      <c r="H248" s="99"/>
      <c r="I248" s="100"/>
      <c r="J248" s="181"/>
      <c r="K248" s="182"/>
    </row>
    <row r="249" spans="1:11" ht="11.25" customHeight="1" x14ac:dyDescent="0.2">
      <c r="A249" s="118" t="s">
        <v>272</v>
      </c>
      <c r="B249" s="118" t="s">
        <v>271</v>
      </c>
      <c r="C249" s="108" t="s">
        <v>260</v>
      </c>
      <c r="D249" s="67" t="s">
        <v>254</v>
      </c>
      <c r="E249" s="124">
        <v>85</v>
      </c>
      <c r="F249" s="101"/>
      <c r="G249" s="101"/>
      <c r="H249" s="99"/>
      <c r="I249" s="100"/>
      <c r="J249" s="181"/>
      <c r="K249" s="182"/>
    </row>
    <row r="250" spans="1:11" ht="11.25" customHeight="1" x14ac:dyDescent="0.2">
      <c r="A250" s="118" t="s">
        <v>272</v>
      </c>
      <c r="B250" s="118" t="s">
        <v>271</v>
      </c>
      <c r="C250" s="108" t="s">
        <v>260</v>
      </c>
      <c r="D250" s="67" t="s">
        <v>254</v>
      </c>
      <c r="E250" s="124">
        <v>85</v>
      </c>
      <c r="F250" s="101"/>
      <c r="G250" s="101"/>
      <c r="H250" s="99"/>
      <c r="I250" s="100"/>
      <c r="J250" s="181"/>
      <c r="K250" s="182"/>
    </row>
    <row r="251" spans="1:11" ht="11.25" customHeight="1" x14ac:dyDescent="0.2">
      <c r="A251" s="118" t="s">
        <v>272</v>
      </c>
      <c r="B251" s="118" t="s">
        <v>271</v>
      </c>
      <c r="C251" s="108" t="s">
        <v>260</v>
      </c>
      <c r="D251" s="67" t="s">
        <v>254</v>
      </c>
      <c r="E251" s="124">
        <v>85</v>
      </c>
      <c r="F251" s="101"/>
      <c r="G251" s="101"/>
      <c r="H251" s="99"/>
      <c r="I251" s="100"/>
      <c r="J251" s="181"/>
      <c r="K251" s="182"/>
    </row>
    <row r="252" spans="1:11" ht="11.25" customHeight="1" x14ac:dyDescent="0.2">
      <c r="A252" s="118" t="s">
        <v>272</v>
      </c>
      <c r="B252" s="118" t="s">
        <v>271</v>
      </c>
      <c r="C252" s="108" t="s">
        <v>260</v>
      </c>
      <c r="D252" s="67" t="s">
        <v>254</v>
      </c>
      <c r="E252" s="124">
        <v>95</v>
      </c>
      <c r="F252" s="101"/>
      <c r="G252" s="101"/>
      <c r="H252" s="99"/>
      <c r="I252" s="100"/>
      <c r="J252" s="181"/>
      <c r="K252" s="182"/>
    </row>
    <row r="253" spans="1:11" ht="11.25" customHeight="1" x14ac:dyDescent="0.2">
      <c r="A253" s="118" t="s">
        <v>272</v>
      </c>
      <c r="B253" s="118" t="s">
        <v>271</v>
      </c>
      <c r="C253" s="108" t="s">
        <v>260</v>
      </c>
      <c r="D253" s="67" t="s">
        <v>254</v>
      </c>
      <c r="E253" s="124">
        <v>95</v>
      </c>
      <c r="F253" s="101"/>
      <c r="G253" s="101"/>
      <c r="H253" s="99"/>
      <c r="I253" s="100"/>
      <c r="J253" s="181"/>
      <c r="K253" s="182"/>
    </row>
    <row r="254" spans="1:11" ht="11.25" customHeight="1" x14ac:dyDescent="0.2">
      <c r="A254" s="118" t="s">
        <v>272</v>
      </c>
      <c r="B254" s="118" t="s">
        <v>271</v>
      </c>
      <c r="C254" s="108" t="s">
        <v>260</v>
      </c>
      <c r="D254" s="67" t="s">
        <v>254</v>
      </c>
      <c r="E254" s="124">
        <v>95</v>
      </c>
      <c r="F254" s="101"/>
      <c r="G254" s="101"/>
      <c r="H254" s="99"/>
      <c r="I254" s="100"/>
      <c r="J254" s="181"/>
      <c r="K254" s="182"/>
    </row>
    <row r="255" spans="1:11" ht="11.25" customHeight="1" x14ac:dyDescent="0.2">
      <c r="A255" s="118" t="s">
        <v>272</v>
      </c>
      <c r="B255" s="118" t="s">
        <v>271</v>
      </c>
      <c r="C255" s="108" t="s">
        <v>260</v>
      </c>
      <c r="D255" s="67" t="s">
        <v>254</v>
      </c>
      <c r="E255" s="124">
        <v>95</v>
      </c>
      <c r="F255" s="101"/>
      <c r="G255" s="101"/>
      <c r="H255" s="99"/>
      <c r="I255" s="100"/>
      <c r="J255" s="181"/>
      <c r="K255" s="182"/>
    </row>
    <row r="256" spans="1:11" ht="11.25" customHeight="1" x14ac:dyDescent="0.2">
      <c r="A256" s="118" t="s">
        <v>272</v>
      </c>
      <c r="B256" s="118" t="s">
        <v>271</v>
      </c>
      <c r="C256" s="108" t="s">
        <v>260</v>
      </c>
      <c r="D256" s="67" t="s">
        <v>254</v>
      </c>
      <c r="E256" s="124">
        <v>95</v>
      </c>
      <c r="F256" s="101"/>
      <c r="G256" s="101"/>
      <c r="H256" s="99"/>
      <c r="I256" s="100"/>
      <c r="J256" s="181"/>
      <c r="K256" s="182"/>
    </row>
    <row r="257" spans="1:11" ht="11.25" customHeight="1" x14ac:dyDescent="0.2">
      <c r="A257" s="118" t="s">
        <v>272</v>
      </c>
      <c r="B257" s="118" t="s">
        <v>271</v>
      </c>
      <c r="C257" s="108" t="s">
        <v>260</v>
      </c>
      <c r="D257" s="67" t="s">
        <v>254</v>
      </c>
      <c r="E257" s="107" t="s">
        <v>278</v>
      </c>
      <c r="F257" s="101"/>
      <c r="G257" s="101"/>
      <c r="H257" s="99"/>
      <c r="I257" s="187"/>
      <c r="K257" s="182"/>
    </row>
    <row r="258" spans="1:11" ht="11.25" customHeight="1" x14ac:dyDescent="0.2">
      <c r="A258" s="118" t="s">
        <v>272</v>
      </c>
      <c r="B258" s="118" t="s">
        <v>271</v>
      </c>
      <c r="C258" s="108" t="s">
        <v>260</v>
      </c>
      <c r="D258" s="67" t="s">
        <v>254</v>
      </c>
      <c r="E258" s="107" t="s">
        <v>278</v>
      </c>
      <c r="F258" s="101"/>
      <c r="G258" s="101"/>
      <c r="H258" s="99"/>
      <c r="I258" s="187"/>
      <c r="K258" s="182"/>
    </row>
    <row r="259" spans="1:11" ht="11.25" customHeight="1" x14ac:dyDescent="0.2">
      <c r="A259" s="118" t="s">
        <v>272</v>
      </c>
      <c r="B259" s="118" t="s">
        <v>271</v>
      </c>
      <c r="C259" s="108" t="s">
        <v>260</v>
      </c>
      <c r="D259" s="67" t="s">
        <v>254</v>
      </c>
      <c r="E259" s="107" t="s">
        <v>278</v>
      </c>
      <c r="F259" s="101"/>
      <c r="G259" s="101"/>
      <c r="H259" s="99"/>
      <c r="I259" s="187"/>
      <c r="K259" s="182"/>
    </row>
    <row r="260" spans="1:11" ht="11.25" customHeight="1" x14ac:dyDescent="0.2">
      <c r="A260" s="118" t="s">
        <v>272</v>
      </c>
      <c r="B260" s="118" t="s">
        <v>271</v>
      </c>
      <c r="C260" s="108" t="s">
        <v>260</v>
      </c>
      <c r="D260" s="67" t="s">
        <v>254</v>
      </c>
      <c r="E260" s="107" t="s">
        <v>278</v>
      </c>
      <c r="F260" s="101"/>
      <c r="G260" s="101"/>
      <c r="H260" s="99"/>
      <c r="I260" s="187"/>
      <c r="K260" s="182"/>
    </row>
    <row r="261" spans="1:11" ht="11.25" customHeight="1" x14ac:dyDescent="0.2">
      <c r="A261" s="118" t="s">
        <v>272</v>
      </c>
      <c r="B261" s="118" t="s">
        <v>271</v>
      </c>
      <c r="C261" s="108" t="s">
        <v>260</v>
      </c>
      <c r="D261" s="67" t="s">
        <v>254</v>
      </c>
      <c r="E261" s="107" t="s">
        <v>278</v>
      </c>
      <c r="F261" s="72"/>
      <c r="G261" s="72"/>
      <c r="H261" s="70"/>
      <c r="I261" s="187"/>
    </row>
    <row r="262" spans="1:11" ht="11.25" customHeight="1" x14ac:dyDescent="0.2">
      <c r="A262" s="118" t="s">
        <v>272</v>
      </c>
      <c r="B262" s="118" t="s">
        <v>271</v>
      </c>
      <c r="C262" s="78" t="s">
        <v>263</v>
      </c>
      <c r="D262" s="67" t="s">
        <v>254</v>
      </c>
      <c r="E262" s="134">
        <v>1</v>
      </c>
      <c r="F262" s="98"/>
      <c r="G262" s="98"/>
      <c r="H262" s="99"/>
      <c r="I262" s="100"/>
      <c r="J262" s="181"/>
      <c r="K262" s="182"/>
    </row>
    <row r="263" spans="1:11" ht="11.25" customHeight="1" x14ac:dyDescent="0.2">
      <c r="A263" s="118" t="s">
        <v>272</v>
      </c>
      <c r="B263" s="118" t="s">
        <v>271</v>
      </c>
      <c r="C263" s="78" t="s">
        <v>263</v>
      </c>
      <c r="D263" s="67" t="s">
        <v>254</v>
      </c>
      <c r="E263" s="110">
        <v>2</v>
      </c>
      <c r="F263" s="98"/>
      <c r="G263" s="98"/>
      <c r="H263" s="99"/>
      <c r="I263" s="100"/>
      <c r="J263" s="181"/>
      <c r="K263" s="182"/>
    </row>
    <row r="264" spans="1:11" ht="11.25" customHeight="1" x14ac:dyDescent="0.2">
      <c r="A264" s="118" t="s">
        <v>272</v>
      </c>
      <c r="B264" s="118" t="s">
        <v>271</v>
      </c>
      <c r="C264" s="78" t="s">
        <v>263</v>
      </c>
      <c r="D264" s="67" t="s">
        <v>254</v>
      </c>
      <c r="E264" s="110">
        <v>3</v>
      </c>
      <c r="F264" s="98"/>
      <c r="G264" s="98"/>
      <c r="H264" s="99"/>
      <c r="I264" s="100"/>
      <c r="J264" s="181"/>
      <c r="K264" s="182"/>
    </row>
    <row r="265" spans="1:11" ht="11.25" customHeight="1" x14ac:dyDescent="0.2">
      <c r="A265" s="118" t="s">
        <v>272</v>
      </c>
      <c r="B265" s="118" t="s">
        <v>271</v>
      </c>
      <c r="C265" s="78" t="s">
        <v>263</v>
      </c>
      <c r="D265" s="67" t="s">
        <v>254</v>
      </c>
      <c r="E265" s="110">
        <v>3</v>
      </c>
      <c r="F265" s="98"/>
      <c r="G265" s="98"/>
      <c r="H265" s="99"/>
      <c r="I265" s="100"/>
      <c r="J265" s="181"/>
      <c r="K265" s="182"/>
    </row>
    <row r="266" spans="1:11" ht="11.25" customHeight="1" x14ac:dyDescent="0.2">
      <c r="A266" s="118" t="s">
        <v>272</v>
      </c>
      <c r="B266" s="118" t="s">
        <v>271</v>
      </c>
      <c r="C266" s="78" t="s">
        <v>263</v>
      </c>
      <c r="D266" s="67" t="s">
        <v>254</v>
      </c>
      <c r="E266" s="110">
        <v>5</v>
      </c>
      <c r="F266" s="98"/>
      <c r="G266" s="98"/>
      <c r="H266" s="99"/>
      <c r="I266" s="100"/>
      <c r="J266" s="181"/>
      <c r="K266" s="182"/>
    </row>
    <row r="267" spans="1:11" ht="11.25" customHeight="1" x14ac:dyDescent="0.2">
      <c r="A267" s="118" t="s">
        <v>272</v>
      </c>
      <c r="B267" s="118" t="s">
        <v>271</v>
      </c>
      <c r="C267" s="78" t="s">
        <v>263</v>
      </c>
      <c r="D267" s="67" t="s">
        <v>254</v>
      </c>
      <c r="E267" s="110">
        <v>5</v>
      </c>
      <c r="F267" s="98"/>
      <c r="G267" s="98"/>
      <c r="H267" s="99"/>
      <c r="I267" s="100"/>
      <c r="J267" s="181"/>
      <c r="K267" s="182"/>
    </row>
    <row r="268" spans="1:11" ht="11.25" customHeight="1" x14ac:dyDescent="0.2">
      <c r="A268" s="118" t="s">
        <v>272</v>
      </c>
      <c r="B268" s="118" t="s">
        <v>271</v>
      </c>
      <c r="C268" s="78" t="s">
        <v>263</v>
      </c>
      <c r="D268" s="67" t="s">
        <v>254</v>
      </c>
      <c r="E268" s="110">
        <v>7</v>
      </c>
      <c r="F268" s="98"/>
      <c r="G268" s="98"/>
      <c r="H268" s="99"/>
      <c r="I268" s="100"/>
      <c r="J268" s="181"/>
      <c r="K268" s="182"/>
    </row>
    <row r="269" spans="1:11" ht="11.25" customHeight="1" x14ac:dyDescent="0.2">
      <c r="A269" s="118" t="s">
        <v>272</v>
      </c>
      <c r="B269" s="118" t="s">
        <v>271</v>
      </c>
      <c r="C269" s="78" t="s">
        <v>263</v>
      </c>
      <c r="D269" s="67" t="s">
        <v>254</v>
      </c>
      <c r="E269" s="110">
        <v>7</v>
      </c>
      <c r="F269" s="98"/>
      <c r="G269" s="98"/>
      <c r="H269" s="99"/>
      <c r="I269" s="100"/>
      <c r="J269" s="181"/>
      <c r="K269" s="182"/>
    </row>
    <row r="270" spans="1:11" ht="11.25" customHeight="1" x14ac:dyDescent="0.2">
      <c r="A270" s="118" t="s">
        <v>272</v>
      </c>
      <c r="B270" s="118" t="s">
        <v>271</v>
      </c>
      <c r="C270" s="78" t="s">
        <v>263</v>
      </c>
      <c r="D270" s="67" t="s">
        <v>254</v>
      </c>
      <c r="E270" s="110">
        <v>9</v>
      </c>
      <c r="F270" s="98"/>
      <c r="G270" s="98"/>
      <c r="H270" s="99"/>
      <c r="I270" s="100"/>
      <c r="J270" s="181"/>
      <c r="K270" s="182"/>
    </row>
    <row r="271" spans="1:11" ht="11.25" customHeight="1" x14ac:dyDescent="0.2">
      <c r="A271" s="118" t="s">
        <v>272</v>
      </c>
      <c r="B271" s="118" t="s">
        <v>271</v>
      </c>
      <c r="C271" s="78" t="s">
        <v>263</v>
      </c>
      <c r="D271" s="67" t="s">
        <v>254</v>
      </c>
      <c r="E271" s="110">
        <v>11</v>
      </c>
      <c r="F271" s="98"/>
      <c r="G271" s="98"/>
      <c r="H271" s="99"/>
      <c r="I271" s="100"/>
      <c r="J271" s="181"/>
      <c r="K271" s="182"/>
    </row>
    <row r="272" spans="1:11" ht="11.25" customHeight="1" x14ac:dyDescent="0.2">
      <c r="A272" s="118" t="s">
        <v>272</v>
      </c>
      <c r="B272" s="118" t="s">
        <v>271</v>
      </c>
      <c r="C272" s="78" t="s">
        <v>263</v>
      </c>
      <c r="D272" s="67" t="s">
        <v>254</v>
      </c>
      <c r="E272" s="110">
        <v>11</v>
      </c>
      <c r="F272" s="98"/>
      <c r="G272" s="98"/>
      <c r="H272" s="99"/>
      <c r="I272" s="100"/>
      <c r="J272" s="181"/>
      <c r="K272" s="182"/>
    </row>
    <row r="273" spans="1:11" ht="11.25" customHeight="1" x14ac:dyDescent="0.2">
      <c r="A273" s="118" t="s">
        <v>272</v>
      </c>
      <c r="B273" s="118" t="s">
        <v>271</v>
      </c>
      <c r="C273" s="78" t="s">
        <v>263</v>
      </c>
      <c r="D273" s="67" t="s">
        <v>254</v>
      </c>
      <c r="E273" s="110">
        <v>11</v>
      </c>
      <c r="F273" s="98"/>
      <c r="G273" s="98"/>
      <c r="H273" s="99"/>
      <c r="I273" s="100"/>
      <c r="J273" s="181"/>
      <c r="K273" s="182"/>
    </row>
    <row r="274" spans="1:11" ht="11.25" customHeight="1" x14ac:dyDescent="0.2">
      <c r="A274" s="118" t="s">
        <v>272</v>
      </c>
      <c r="B274" s="118" t="s">
        <v>271</v>
      </c>
      <c r="C274" s="78" t="s">
        <v>263</v>
      </c>
      <c r="D274" s="67" t="s">
        <v>254</v>
      </c>
      <c r="E274" s="110">
        <v>13</v>
      </c>
      <c r="F274" s="98"/>
      <c r="G274" s="98"/>
      <c r="H274" s="99"/>
      <c r="I274" s="100"/>
      <c r="J274" s="181"/>
      <c r="K274" s="182"/>
    </row>
    <row r="275" spans="1:11" ht="11.25" customHeight="1" x14ac:dyDescent="0.2">
      <c r="A275" s="118" t="s">
        <v>272</v>
      </c>
      <c r="B275" s="118" t="s">
        <v>271</v>
      </c>
      <c r="C275" s="78" t="s">
        <v>263</v>
      </c>
      <c r="D275" s="67" t="s">
        <v>254</v>
      </c>
      <c r="E275" s="110">
        <v>13</v>
      </c>
      <c r="F275" s="98"/>
      <c r="G275" s="98"/>
      <c r="H275" s="99"/>
      <c r="I275" s="100"/>
      <c r="J275" s="181"/>
      <c r="K275" s="182"/>
    </row>
    <row r="276" spans="1:11" ht="11.25" customHeight="1" x14ac:dyDescent="0.2">
      <c r="A276" s="118" t="s">
        <v>272</v>
      </c>
      <c r="B276" s="118" t="s">
        <v>271</v>
      </c>
      <c r="C276" s="78" t="s">
        <v>263</v>
      </c>
      <c r="D276" s="67" t="s">
        <v>254</v>
      </c>
      <c r="E276" s="110">
        <v>15</v>
      </c>
      <c r="F276" s="98"/>
      <c r="G276" s="98"/>
      <c r="H276" s="99"/>
      <c r="I276" s="100"/>
      <c r="J276" s="181"/>
      <c r="K276" s="182"/>
    </row>
    <row r="277" spans="1:11" ht="11.25" customHeight="1" x14ac:dyDescent="0.2">
      <c r="A277" s="118" t="s">
        <v>272</v>
      </c>
      <c r="B277" s="118" t="s">
        <v>271</v>
      </c>
      <c r="C277" s="78" t="s">
        <v>263</v>
      </c>
      <c r="D277" s="67" t="s">
        <v>254</v>
      </c>
      <c r="E277" s="110">
        <v>17</v>
      </c>
      <c r="F277" s="98"/>
      <c r="G277" s="98"/>
      <c r="H277" s="99"/>
      <c r="I277" s="100"/>
      <c r="J277" s="181"/>
      <c r="K277" s="182"/>
    </row>
    <row r="278" spans="1:11" ht="11.25" customHeight="1" x14ac:dyDescent="0.2">
      <c r="A278" s="118" t="s">
        <v>272</v>
      </c>
      <c r="B278" s="118" t="s">
        <v>271</v>
      </c>
      <c r="C278" s="78" t="s">
        <v>263</v>
      </c>
      <c r="D278" s="67" t="s">
        <v>254</v>
      </c>
      <c r="E278" s="110">
        <v>17</v>
      </c>
      <c r="F278" s="98"/>
      <c r="G278" s="98"/>
      <c r="H278" s="99"/>
      <c r="I278" s="100"/>
      <c r="J278" s="181"/>
      <c r="K278" s="182"/>
    </row>
    <row r="279" spans="1:11" ht="11.25" customHeight="1" x14ac:dyDescent="0.2">
      <c r="A279" s="118" t="s">
        <v>272</v>
      </c>
      <c r="B279" s="118" t="s">
        <v>271</v>
      </c>
      <c r="C279" s="78" t="s">
        <v>263</v>
      </c>
      <c r="D279" s="67" t="s">
        <v>254</v>
      </c>
      <c r="E279" s="110">
        <v>17</v>
      </c>
      <c r="F279" s="98"/>
      <c r="G279" s="98"/>
      <c r="H279" s="99"/>
      <c r="I279" s="100"/>
      <c r="J279" s="181"/>
      <c r="K279" s="182"/>
    </row>
    <row r="280" spans="1:11" ht="11.25" customHeight="1" x14ac:dyDescent="0.2">
      <c r="A280" s="118" t="s">
        <v>272</v>
      </c>
      <c r="B280" s="118" t="s">
        <v>271</v>
      </c>
      <c r="C280" s="78" t="s">
        <v>263</v>
      </c>
      <c r="D280" s="67" t="s">
        <v>254</v>
      </c>
      <c r="E280" s="110">
        <v>17</v>
      </c>
      <c r="F280" s="98"/>
      <c r="G280" s="98"/>
      <c r="H280" s="99"/>
      <c r="I280" s="100"/>
      <c r="J280" s="181"/>
      <c r="K280" s="182"/>
    </row>
    <row r="281" spans="1:11" ht="11.25" customHeight="1" x14ac:dyDescent="0.2">
      <c r="A281" s="118" t="s">
        <v>272</v>
      </c>
      <c r="B281" s="118" t="s">
        <v>271</v>
      </c>
      <c r="C281" s="78" t="s">
        <v>263</v>
      </c>
      <c r="D281" s="67" t="s">
        <v>254</v>
      </c>
      <c r="E281" s="110">
        <v>21</v>
      </c>
      <c r="F281" s="98"/>
      <c r="G281" s="98"/>
      <c r="H281" s="99"/>
      <c r="I281" s="100"/>
      <c r="J281" s="181"/>
      <c r="K281" s="182"/>
    </row>
    <row r="282" spans="1:11" ht="11.25" customHeight="1" x14ac:dyDescent="0.2">
      <c r="A282" s="118" t="s">
        <v>272</v>
      </c>
      <c r="B282" s="118" t="s">
        <v>271</v>
      </c>
      <c r="C282" s="78" t="s">
        <v>263</v>
      </c>
      <c r="D282" s="67" t="s">
        <v>254</v>
      </c>
      <c r="E282" s="110">
        <v>21</v>
      </c>
      <c r="F282" s="98"/>
      <c r="G282" s="98"/>
      <c r="H282" s="99"/>
      <c r="I282" s="100"/>
      <c r="J282" s="181"/>
      <c r="K282" s="182"/>
    </row>
    <row r="283" spans="1:11" ht="11.25" customHeight="1" x14ac:dyDescent="0.2">
      <c r="A283" s="118" t="s">
        <v>272</v>
      </c>
      <c r="B283" s="118" t="s">
        <v>271</v>
      </c>
      <c r="C283" s="78" t="s">
        <v>263</v>
      </c>
      <c r="D283" s="67" t="s">
        <v>254</v>
      </c>
      <c r="E283" s="119" t="s">
        <v>278</v>
      </c>
      <c r="F283" s="98"/>
      <c r="G283" s="98"/>
      <c r="H283" s="99"/>
      <c r="I283" s="187"/>
      <c r="K283" s="182"/>
    </row>
    <row r="284" spans="1:11" ht="11.25" customHeight="1" x14ac:dyDescent="0.2">
      <c r="A284" s="118" t="s">
        <v>272</v>
      </c>
      <c r="B284" s="118" t="s">
        <v>271</v>
      </c>
      <c r="C284" s="108" t="s">
        <v>260</v>
      </c>
      <c r="D284" s="67" t="s">
        <v>279</v>
      </c>
      <c r="E284" s="140">
        <v>1</v>
      </c>
      <c r="F284" s="101"/>
      <c r="G284" s="101"/>
      <c r="H284" s="99"/>
      <c r="I284" s="100"/>
    </row>
    <row r="285" spans="1:11" ht="11.25" customHeight="1" x14ac:dyDescent="0.2">
      <c r="A285" s="118" t="s">
        <v>272</v>
      </c>
      <c r="B285" s="118" t="s">
        <v>271</v>
      </c>
      <c r="C285" s="108" t="s">
        <v>260</v>
      </c>
      <c r="D285" s="67" t="s">
        <v>279</v>
      </c>
      <c r="E285" s="107">
        <v>2</v>
      </c>
      <c r="F285" s="101"/>
      <c r="G285" s="101"/>
      <c r="H285" s="99"/>
      <c r="I285" s="100"/>
    </row>
    <row r="286" spans="1:11" ht="11.25" customHeight="1" x14ac:dyDescent="0.2">
      <c r="A286" s="118" t="s">
        <v>272</v>
      </c>
      <c r="B286" s="118" t="s">
        <v>271</v>
      </c>
      <c r="C286" s="108" t="s">
        <v>260</v>
      </c>
      <c r="D286" s="67" t="s">
        <v>279</v>
      </c>
      <c r="E286" s="107">
        <v>3</v>
      </c>
      <c r="F286" s="101"/>
      <c r="G286" s="101"/>
      <c r="H286" s="99"/>
      <c r="I286" s="100"/>
    </row>
    <row r="287" spans="1:11" ht="11.25" customHeight="1" x14ac:dyDescent="0.2">
      <c r="A287" s="118" t="s">
        <v>272</v>
      </c>
      <c r="B287" s="118" t="s">
        <v>271</v>
      </c>
      <c r="C287" s="108" t="s">
        <v>260</v>
      </c>
      <c r="D287" s="67" t="s">
        <v>279</v>
      </c>
      <c r="E287" s="107">
        <v>3</v>
      </c>
      <c r="F287" s="72"/>
      <c r="G287" s="72"/>
      <c r="H287" s="70"/>
    </row>
    <row r="288" spans="1:11" ht="11.25" customHeight="1" x14ac:dyDescent="0.2">
      <c r="A288" s="118" t="s">
        <v>272</v>
      </c>
      <c r="B288" s="118" t="s">
        <v>271</v>
      </c>
      <c r="C288" s="108" t="s">
        <v>260</v>
      </c>
      <c r="D288" s="67" t="s">
        <v>279</v>
      </c>
      <c r="E288" s="107">
        <v>5</v>
      </c>
      <c r="F288" s="101"/>
      <c r="G288" s="101"/>
      <c r="H288" s="99"/>
      <c r="I288" s="100"/>
    </row>
    <row r="289" spans="1:9" ht="11.25" customHeight="1" x14ac:dyDescent="0.2">
      <c r="A289" s="118" t="s">
        <v>272</v>
      </c>
      <c r="B289" s="118" t="s">
        <v>271</v>
      </c>
      <c r="C289" s="108" t="s">
        <v>260</v>
      </c>
      <c r="D289" s="67" t="s">
        <v>279</v>
      </c>
      <c r="E289" s="107">
        <v>5</v>
      </c>
      <c r="F289" s="101"/>
      <c r="G289" s="101"/>
      <c r="H289" s="99"/>
      <c r="I289" s="100"/>
    </row>
    <row r="290" spans="1:9" ht="11.25" customHeight="1" x14ac:dyDescent="0.2">
      <c r="A290" s="118" t="s">
        <v>272</v>
      </c>
      <c r="B290" s="118" t="s">
        <v>271</v>
      </c>
      <c r="C290" s="108" t="s">
        <v>260</v>
      </c>
      <c r="D290" s="67" t="s">
        <v>279</v>
      </c>
      <c r="E290" s="107">
        <v>5</v>
      </c>
      <c r="F290" s="101"/>
      <c r="G290" s="101"/>
      <c r="H290" s="99"/>
      <c r="I290" s="100"/>
    </row>
    <row r="291" spans="1:9" ht="11.25" customHeight="1" x14ac:dyDescent="0.2">
      <c r="A291" s="118" t="s">
        <v>272</v>
      </c>
      <c r="B291" s="118" t="s">
        <v>271</v>
      </c>
      <c r="C291" s="108" t="s">
        <v>260</v>
      </c>
      <c r="D291" s="67" t="s">
        <v>279</v>
      </c>
      <c r="E291" s="107">
        <v>5</v>
      </c>
      <c r="F291" s="101"/>
      <c r="G291" s="101"/>
      <c r="H291" s="99"/>
      <c r="I291" s="100"/>
    </row>
    <row r="292" spans="1:9" ht="11.25" customHeight="1" x14ac:dyDescent="0.2">
      <c r="A292" s="118" t="s">
        <v>272</v>
      </c>
      <c r="B292" s="118" t="s">
        <v>271</v>
      </c>
      <c r="C292" s="108" t="s">
        <v>260</v>
      </c>
      <c r="D292" s="67" t="s">
        <v>279</v>
      </c>
      <c r="E292" s="107">
        <v>9</v>
      </c>
      <c r="F292" s="101"/>
      <c r="G292" s="101"/>
      <c r="H292" s="99"/>
      <c r="I292" s="100"/>
    </row>
    <row r="293" spans="1:9" ht="11.25" customHeight="1" x14ac:dyDescent="0.2">
      <c r="A293" s="118" t="s">
        <v>272</v>
      </c>
      <c r="B293" s="118" t="s">
        <v>271</v>
      </c>
      <c r="C293" s="108" t="s">
        <v>260</v>
      </c>
      <c r="D293" s="67" t="s">
        <v>279</v>
      </c>
      <c r="E293" s="107">
        <v>9</v>
      </c>
      <c r="F293" s="101"/>
      <c r="G293" s="101"/>
      <c r="H293" s="99"/>
      <c r="I293" s="100"/>
    </row>
    <row r="294" spans="1:9" ht="11.25" customHeight="1" x14ac:dyDescent="0.2">
      <c r="A294" s="118" t="s">
        <v>272</v>
      </c>
      <c r="B294" s="118" t="s">
        <v>271</v>
      </c>
      <c r="C294" s="108" t="s">
        <v>260</v>
      </c>
      <c r="D294" s="67" t="s">
        <v>279</v>
      </c>
      <c r="E294" s="107">
        <v>9</v>
      </c>
      <c r="F294" s="101"/>
      <c r="G294" s="101"/>
      <c r="H294" s="99"/>
      <c r="I294" s="100"/>
    </row>
    <row r="295" spans="1:9" ht="11.25" customHeight="1" x14ac:dyDescent="0.2">
      <c r="A295" s="118" t="s">
        <v>272</v>
      </c>
      <c r="B295" s="118" t="s">
        <v>271</v>
      </c>
      <c r="C295" s="108" t="s">
        <v>260</v>
      </c>
      <c r="D295" s="67" t="s">
        <v>279</v>
      </c>
      <c r="E295" s="107">
        <v>9</v>
      </c>
      <c r="F295" s="101"/>
      <c r="G295" s="101"/>
      <c r="H295" s="99"/>
      <c r="I295" s="100"/>
    </row>
    <row r="296" spans="1:9" ht="11.25" customHeight="1" x14ac:dyDescent="0.2">
      <c r="A296" s="118" t="s">
        <v>272</v>
      </c>
      <c r="B296" s="118" t="s">
        <v>271</v>
      </c>
      <c r="C296" s="108" t="s">
        <v>260</v>
      </c>
      <c r="D296" s="67" t="s">
        <v>279</v>
      </c>
      <c r="E296" s="107">
        <v>13</v>
      </c>
      <c r="F296" s="101"/>
      <c r="G296" s="101"/>
      <c r="H296" s="99"/>
      <c r="I296" s="100"/>
    </row>
    <row r="297" spans="1:9" ht="11.25" customHeight="1" x14ac:dyDescent="0.2">
      <c r="A297" s="118" t="s">
        <v>272</v>
      </c>
      <c r="B297" s="118" t="s">
        <v>271</v>
      </c>
      <c r="C297" s="108" t="s">
        <v>260</v>
      </c>
      <c r="D297" s="67" t="s">
        <v>279</v>
      </c>
      <c r="E297" s="107">
        <v>13</v>
      </c>
      <c r="F297" s="101"/>
      <c r="G297" s="101"/>
      <c r="H297" s="99"/>
      <c r="I297" s="100"/>
    </row>
    <row r="298" spans="1:9" ht="11.25" customHeight="1" x14ac:dyDescent="0.2">
      <c r="A298" s="118" t="s">
        <v>272</v>
      </c>
      <c r="B298" s="118" t="s">
        <v>271</v>
      </c>
      <c r="C298" s="108" t="s">
        <v>260</v>
      </c>
      <c r="D298" s="67" t="s">
        <v>279</v>
      </c>
      <c r="E298" s="107">
        <v>13</v>
      </c>
      <c r="F298" s="101"/>
      <c r="G298" s="101"/>
      <c r="H298" s="99"/>
      <c r="I298" s="100"/>
    </row>
    <row r="299" spans="1:9" ht="11.25" customHeight="1" x14ac:dyDescent="0.2">
      <c r="A299" s="118" t="s">
        <v>272</v>
      </c>
      <c r="B299" s="118" t="s">
        <v>271</v>
      </c>
      <c r="C299" s="108" t="s">
        <v>260</v>
      </c>
      <c r="D299" s="67" t="s">
        <v>279</v>
      </c>
      <c r="E299" s="107">
        <v>13</v>
      </c>
      <c r="F299" s="101"/>
      <c r="G299" s="101"/>
      <c r="H299" s="99"/>
      <c r="I299" s="100"/>
    </row>
    <row r="300" spans="1:9" ht="11.25" customHeight="1" x14ac:dyDescent="0.2">
      <c r="A300" s="118" t="s">
        <v>272</v>
      </c>
      <c r="B300" s="118" t="s">
        <v>271</v>
      </c>
      <c r="C300" s="108" t="s">
        <v>260</v>
      </c>
      <c r="D300" s="67" t="s">
        <v>279</v>
      </c>
      <c r="E300" s="107">
        <v>18</v>
      </c>
      <c r="F300" s="101"/>
      <c r="G300" s="101"/>
      <c r="H300" s="99"/>
      <c r="I300" s="100"/>
    </row>
    <row r="301" spans="1:9" ht="11.25" customHeight="1" x14ac:dyDescent="0.2">
      <c r="A301" s="118" t="s">
        <v>272</v>
      </c>
      <c r="B301" s="118" t="s">
        <v>271</v>
      </c>
      <c r="C301" s="108" t="s">
        <v>260</v>
      </c>
      <c r="D301" s="67" t="s">
        <v>279</v>
      </c>
      <c r="E301" s="107">
        <v>18</v>
      </c>
      <c r="F301" s="101"/>
      <c r="G301" s="101"/>
      <c r="H301" s="99"/>
      <c r="I301" s="100"/>
    </row>
    <row r="302" spans="1:9" ht="11.25" customHeight="1" x14ac:dyDescent="0.2">
      <c r="A302" s="118" t="s">
        <v>272</v>
      </c>
      <c r="B302" s="118" t="s">
        <v>271</v>
      </c>
      <c r="C302" s="108" t="s">
        <v>260</v>
      </c>
      <c r="D302" s="67" t="s">
        <v>279</v>
      </c>
      <c r="E302" s="107">
        <v>18</v>
      </c>
      <c r="F302" s="101"/>
      <c r="G302" s="101"/>
      <c r="H302" s="99"/>
      <c r="I302" s="100"/>
    </row>
    <row r="303" spans="1:9" ht="11.25" customHeight="1" x14ac:dyDescent="0.2">
      <c r="A303" s="118" t="s">
        <v>272</v>
      </c>
      <c r="B303" s="118" t="s">
        <v>271</v>
      </c>
      <c r="C303" s="108" t="s">
        <v>260</v>
      </c>
      <c r="D303" s="67" t="s">
        <v>279</v>
      </c>
      <c r="E303" s="107">
        <v>21</v>
      </c>
      <c r="F303" s="101"/>
      <c r="G303" s="101"/>
      <c r="H303" s="99"/>
      <c r="I303" s="100"/>
    </row>
    <row r="304" spans="1:9" ht="11.25" customHeight="1" x14ac:dyDescent="0.2">
      <c r="A304" s="118" t="s">
        <v>272</v>
      </c>
      <c r="B304" s="118" t="s">
        <v>271</v>
      </c>
      <c r="C304" s="108" t="s">
        <v>260</v>
      </c>
      <c r="D304" s="67" t="s">
        <v>279</v>
      </c>
      <c r="E304" s="107">
        <v>21</v>
      </c>
      <c r="F304" s="101"/>
      <c r="G304" s="101"/>
      <c r="H304" s="99"/>
      <c r="I304" s="100"/>
    </row>
    <row r="305" spans="1:9" ht="11.25" customHeight="1" x14ac:dyDescent="0.2">
      <c r="A305" s="118" t="s">
        <v>272</v>
      </c>
      <c r="B305" s="118" t="s">
        <v>271</v>
      </c>
      <c r="C305" s="108" t="s">
        <v>260</v>
      </c>
      <c r="D305" s="67" t="s">
        <v>279</v>
      </c>
      <c r="E305" s="107">
        <v>21</v>
      </c>
      <c r="F305" s="101"/>
      <c r="G305" s="101"/>
      <c r="H305" s="99"/>
      <c r="I305" s="100"/>
    </row>
    <row r="306" spans="1:9" ht="11.25" customHeight="1" x14ac:dyDescent="0.2">
      <c r="A306" s="118" t="s">
        <v>272</v>
      </c>
      <c r="B306" s="118" t="s">
        <v>271</v>
      </c>
      <c r="C306" s="108" t="s">
        <v>260</v>
      </c>
      <c r="D306" s="67" t="s">
        <v>279</v>
      </c>
      <c r="E306" s="107">
        <v>21</v>
      </c>
      <c r="F306" s="101"/>
      <c r="G306" s="101"/>
      <c r="H306" s="99"/>
      <c r="I306" s="100"/>
    </row>
    <row r="307" spans="1:9" ht="11.25" customHeight="1" x14ac:dyDescent="0.2">
      <c r="A307" s="118" t="s">
        <v>272</v>
      </c>
      <c r="B307" s="118" t="s">
        <v>271</v>
      </c>
      <c r="C307" s="108" t="s">
        <v>260</v>
      </c>
      <c r="D307" s="67" t="s">
        <v>279</v>
      </c>
      <c r="E307" s="107">
        <v>21</v>
      </c>
      <c r="F307" s="101"/>
      <c r="G307" s="101"/>
      <c r="H307" s="99"/>
      <c r="I307" s="100"/>
    </row>
    <row r="308" spans="1:9" ht="11.25" customHeight="1" x14ac:dyDescent="0.2">
      <c r="A308" s="118" t="s">
        <v>272</v>
      </c>
      <c r="B308" s="118" t="s">
        <v>271</v>
      </c>
      <c r="C308" s="108" t="s">
        <v>260</v>
      </c>
      <c r="D308" s="67" t="s">
        <v>279</v>
      </c>
      <c r="E308" s="107">
        <v>26</v>
      </c>
      <c r="F308" s="101"/>
      <c r="G308" s="101"/>
      <c r="H308" s="99"/>
      <c r="I308" s="100"/>
    </row>
    <row r="309" spans="1:9" ht="11.25" customHeight="1" x14ac:dyDescent="0.2">
      <c r="A309" s="118" t="s">
        <v>272</v>
      </c>
      <c r="B309" s="118" t="s">
        <v>271</v>
      </c>
      <c r="C309" s="108" t="s">
        <v>260</v>
      </c>
      <c r="D309" s="67" t="s">
        <v>279</v>
      </c>
      <c r="E309" s="107">
        <v>26</v>
      </c>
      <c r="F309" s="101"/>
      <c r="G309" s="101"/>
      <c r="H309" s="99"/>
      <c r="I309" s="100"/>
    </row>
    <row r="310" spans="1:9" ht="11.25" customHeight="1" x14ac:dyDescent="0.2">
      <c r="A310" s="118" t="s">
        <v>272</v>
      </c>
      <c r="B310" s="118" t="s">
        <v>271</v>
      </c>
      <c r="C310" s="108" t="s">
        <v>260</v>
      </c>
      <c r="D310" s="67" t="s">
        <v>279</v>
      </c>
      <c r="E310" s="107">
        <v>26</v>
      </c>
      <c r="F310" s="101"/>
      <c r="G310" s="101"/>
      <c r="H310" s="99"/>
      <c r="I310" s="100"/>
    </row>
    <row r="311" spans="1:9" ht="11.25" customHeight="1" x14ac:dyDescent="0.2">
      <c r="A311" s="118" t="s">
        <v>272</v>
      </c>
      <c r="B311" s="118" t="s">
        <v>271</v>
      </c>
      <c r="C311" s="108" t="s">
        <v>260</v>
      </c>
      <c r="D311" s="67" t="s">
        <v>279</v>
      </c>
      <c r="E311" s="107">
        <v>26</v>
      </c>
      <c r="F311" s="101"/>
      <c r="G311" s="101"/>
      <c r="H311" s="99"/>
      <c r="I311" s="100"/>
    </row>
    <row r="312" spans="1:9" ht="11.25" customHeight="1" x14ac:dyDescent="0.2">
      <c r="A312" s="118" t="s">
        <v>272</v>
      </c>
      <c r="B312" s="118" t="s">
        <v>271</v>
      </c>
      <c r="C312" s="108" t="s">
        <v>260</v>
      </c>
      <c r="D312" s="67" t="s">
        <v>279</v>
      </c>
      <c r="E312" s="107">
        <v>26</v>
      </c>
      <c r="F312" s="101"/>
      <c r="G312" s="101"/>
      <c r="H312" s="99"/>
      <c r="I312" s="100"/>
    </row>
    <row r="313" spans="1:9" ht="11.25" customHeight="1" x14ac:dyDescent="0.2">
      <c r="A313" s="118" t="s">
        <v>272</v>
      </c>
      <c r="B313" s="118" t="s">
        <v>271</v>
      </c>
      <c r="C313" s="108" t="s">
        <v>260</v>
      </c>
      <c r="D313" s="67" t="s">
        <v>279</v>
      </c>
      <c r="E313" s="107">
        <v>32</v>
      </c>
      <c r="F313" s="101"/>
      <c r="G313" s="101"/>
      <c r="H313" s="99"/>
      <c r="I313" s="100"/>
    </row>
    <row r="314" spans="1:9" ht="11.25" customHeight="1" x14ac:dyDescent="0.2">
      <c r="A314" s="118" t="s">
        <v>272</v>
      </c>
      <c r="B314" s="118" t="s">
        <v>271</v>
      </c>
      <c r="C314" s="108" t="s">
        <v>260</v>
      </c>
      <c r="D314" s="67" t="s">
        <v>279</v>
      </c>
      <c r="E314" s="107">
        <v>32</v>
      </c>
      <c r="F314" s="101"/>
      <c r="G314" s="101"/>
      <c r="H314" s="99"/>
      <c r="I314" s="100"/>
    </row>
    <row r="315" spans="1:9" ht="11.25" customHeight="1" x14ac:dyDescent="0.2">
      <c r="A315" s="118" t="s">
        <v>272</v>
      </c>
      <c r="B315" s="118" t="s">
        <v>271</v>
      </c>
      <c r="C315" s="108" t="s">
        <v>260</v>
      </c>
      <c r="D315" s="67" t="s">
        <v>279</v>
      </c>
      <c r="E315" s="107">
        <v>32</v>
      </c>
      <c r="F315" s="101"/>
      <c r="G315" s="101"/>
      <c r="H315" s="99"/>
      <c r="I315" s="100"/>
    </row>
    <row r="316" spans="1:9" ht="11.25" customHeight="1" x14ac:dyDescent="0.2">
      <c r="A316" s="118" t="s">
        <v>272</v>
      </c>
      <c r="B316" s="118" t="s">
        <v>271</v>
      </c>
      <c r="C316" s="108" t="s">
        <v>260</v>
      </c>
      <c r="D316" s="67" t="s">
        <v>279</v>
      </c>
      <c r="E316" s="107">
        <v>32</v>
      </c>
      <c r="F316" s="101"/>
      <c r="G316" s="101"/>
      <c r="H316" s="99"/>
      <c r="I316" s="100"/>
    </row>
    <row r="317" spans="1:9" ht="11.25" customHeight="1" x14ac:dyDescent="0.2">
      <c r="A317" s="118" t="s">
        <v>272</v>
      </c>
      <c r="B317" s="118" t="s">
        <v>271</v>
      </c>
      <c r="C317" s="108" t="s">
        <v>260</v>
      </c>
      <c r="D317" s="67" t="s">
        <v>279</v>
      </c>
      <c r="E317" s="107">
        <v>32</v>
      </c>
      <c r="F317" s="101"/>
      <c r="G317" s="101"/>
      <c r="H317" s="99"/>
      <c r="I317" s="100"/>
    </row>
    <row r="318" spans="1:9" ht="11.25" customHeight="1" x14ac:dyDescent="0.2">
      <c r="A318" s="118" t="s">
        <v>272</v>
      </c>
      <c r="B318" s="118" t="s">
        <v>271</v>
      </c>
      <c r="C318" s="108" t="s">
        <v>260</v>
      </c>
      <c r="D318" s="67" t="s">
        <v>279</v>
      </c>
      <c r="E318" s="107">
        <v>32</v>
      </c>
      <c r="F318" s="101"/>
      <c r="G318" s="101"/>
      <c r="H318" s="99"/>
      <c r="I318" s="100"/>
    </row>
    <row r="319" spans="1:9" ht="11.25" customHeight="1" x14ac:dyDescent="0.2">
      <c r="A319" s="118" t="s">
        <v>272</v>
      </c>
      <c r="B319" s="118" t="s">
        <v>271</v>
      </c>
      <c r="C319" s="108" t="s">
        <v>260</v>
      </c>
      <c r="D319" s="67" t="s">
        <v>279</v>
      </c>
      <c r="E319" s="107">
        <v>32</v>
      </c>
      <c r="F319" s="101"/>
      <c r="G319" s="101"/>
      <c r="H319" s="99"/>
      <c r="I319" s="100"/>
    </row>
    <row r="320" spans="1:9" ht="11.25" customHeight="1" x14ac:dyDescent="0.2">
      <c r="A320" s="118" t="s">
        <v>272</v>
      </c>
      <c r="B320" s="118" t="s">
        <v>271</v>
      </c>
      <c r="C320" s="108" t="s">
        <v>260</v>
      </c>
      <c r="D320" s="67" t="s">
        <v>279</v>
      </c>
      <c r="E320" s="107">
        <v>32</v>
      </c>
      <c r="F320" s="101"/>
      <c r="G320" s="101"/>
      <c r="H320" s="99"/>
      <c r="I320" s="100"/>
    </row>
    <row r="321" spans="1:9" ht="11.25" customHeight="1" x14ac:dyDescent="0.2">
      <c r="A321" s="118" t="s">
        <v>272</v>
      </c>
      <c r="B321" s="118" t="s">
        <v>271</v>
      </c>
      <c r="C321" s="108" t="s">
        <v>260</v>
      </c>
      <c r="D321" s="67" t="s">
        <v>279</v>
      </c>
      <c r="E321" s="107">
        <v>40</v>
      </c>
      <c r="F321" s="101"/>
      <c r="G321" s="101"/>
      <c r="H321" s="99"/>
      <c r="I321" s="100"/>
    </row>
    <row r="322" spans="1:9" ht="11.25" customHeight="1" x14ac:dyDescent="0.2">
      <c r="A322" s="118" t="s">
        <v>272</v>
      </c>
      <c r="B322" s="118" t="s">
        <v>271</v>
      </c>
      <c r="C322" s="108" t="s">
        <v>260</v>
      </c>
      <c r="D322" s="67" t="s">
        <v>279</v>
      </c>
      <c r="E322" s="107">
        <v>40</v>
      </c>
      <c r="F322" s="101"/>
      <c r="G322" s="101"/>
      <c r="H322" s="99"/>
      <c r="I322" s="100"/>
    </row>
    <row r="323" spans="1:9" ht="11.25" customHeight="1" x14ac:dyDescent="0.2">
      <c r="A323" s="118" t="s">
        <v>272</v>
      </c>
      <c r="B323" s="118" t="s">
        <v>271</v>
      </c>
      <c r="C323" s="108" t="s">
        <v>260</v>
      </c>
      <c r="D323" s="67" t="s">
        <v>279</v>
      </c>
      <c r="E323" s="107">
        <v>40</v>
      </c>
      <c r="F323" s="101"/>
      <c r="G323" s="101"/>
      <c r="H323" s="99"/>
      <c r="I323" s="100"/>
    </row>
    <row r="324" spans="1:9" ht="11.25" customHeight="1" x14ac:dyDescent="0.2">
      <c r="A324" s="118" t="s">
        <v>272</v>
      </c>
      <c r="B324" s="118" t="s">
        <v>271</v>
      </c>
      <c r="C324" s="108" t="s">
        <v>260</v>
      </c>
      <c r="D324" s="67" t="s">
        <v>279</v>
      </c>
      <c r="E324" s="107">
        <v>40</v>
      </c>
      <c r="F324" s="101"/>
      <c r="G324" s="101"/>
      <c r="H324" s="99"/>
      <c r="I324" s="100"/>
    </row>
    <row r="325" spans="1:9" ht="11.25" customHeight="1" x14ac:dyDescent="0.2">
      <c r="A325" s="118" t="s">
        <v>272</v>
      </c>
      <c r="B325" s="118" t="s">
        <v>271</v>
      </c>
      <c r="C325" s="108" t="s">
        <v>260</v>
      </c>
      <c r="D325" s="67" t="s">
        <v>279</v>
      </c>
      <c r="E325" s="107">
        <v>47</v>
      </c>
      <c r="F325" s="101"/>
      <c r="G325" s="101"/>
      <c r="H325" s="99"/>
      <c r="I325" s="100"/>
    </row>
    <row r="326" spans="1:9" ht="11.25" customHeight="1" x14ac:dyDescent="0.2">
      <c r="A326" s="118" t="s">
        <v>272</v>
      </c>
      <c r="B326" s="118" t="s">
        <v>271</v>
      </c>
      <c r="C326" s="108" t="s">
        <v>260</v>
      </c>
      <c r="D326" s="67" t="s">
        <v>279</v>
      </c>
      <c r="E326" s="107">
        <v>47</v>
      </c>
      <c r="F326" s="101"/>
      <c r="G326" s="101"/>
      <c r="H326" s="99"/>
      <c r="I326" s="100"/>
    </row>
    <row r="327" spans="1:9" ht="11.25" customHeight="1" x14ac:dyDescent="0.2">
      <c r="A327" s="118" t="s">
        <v>272</v>
      </c>
      <c r="B327" s="118" t="s">
        <v>271</v>
      </c>
      <c r="C327" s="108" t="s">
        <v>260</v>
      </c>
      <c r="D327" s="67" t="s">
        <v>279</v>
      </c>
      <c r="E327" s="107">
        <v>47</v>
      </c>
      <c r="F327" s="101"/>
      <c r="G327" s="101"/>
      <c r="H327" s="99"/>
      <c r="I327" s="100"/>
    </row>
    <row r="328" spans="1:9" ht="11.25" customHeight="1" x14ac:dyDescent="0.2">
      <c r="A328" s="118" t="s">
        <v>272</v>
      </c>
      <c r="B328" s="118" t="s">
        <v>271</v>
      </c>
      <c r="C328" s="108" t="s">
        <v>260</v>
      </c>
      <c r="D328" s="67" t="s">
        <v>279</v>
      </c>
      <c r="E328" s="107">
        <v>47</v>
      </c>
      <c r="F328" s="101"/>
      <c r="G328" s="101"/>
      <c r="H328" s="99"/>
      <c r="I328" s="100"/>
    </row>
    <row r="329" spans="1:9" ht="11.25" customHeight="1" x14ac:dyDescent="0.2">
      <c r="A329" s="118" t="s">
        <v>272</v>
      </c>
      <c r="B329" s="118" t="s">
        <v>271</v>
      </c>
      <c r="C329" s="108" t="s">
        <v>260</v>
      </c>
      <c r="D329" s="67" t="s">
        <v>279</v>
      </c>
      <c r="E329" s="107" t="s">
        <v>278</v>
      </c>
      <c r="F329" s="185"/>
      <c r="G329" s="185"/>
      <c r="H329" s="186"/>
      <c r="I329" s="187"/>
    </row>
    <row r="330" spans="1:9" ht="11.25" customHeight="1" x14ac:dyDescent="0.2">
      <c r="A330" s="118" t="s">
        <v>272</v>
      </c>
      <c r="B330" s="118" t="s">
        <v>271</v>
      </c>
      <c r="C330" s="108" t="s">
        <v>260</v>
      </c>
      <c r="D330" s="67" t="s">
        <v>279</v>
      </c>
      <c r="E330" s="107" t="s">
        <v>278</v>
      </c>
      <c r="F330" s="101"/>
      <c r="G330" s="101"/>
      <c r="H330" s="99"/>
      <c r="I330" s="100"/>
    </row>
    <row r="331" spans="1:9" ht="11.25" customHeight="1" x14ac:dyDescent="0.2">
      <c r="A331" s="118" t="s">
        <v>272</v>
      </c>
      <c r="B331" s="118" t="s">
        <v>271</v>
      </c>
      <c r="C331" s="108" t="s">
        <v>260</v>
      </c>
      <c r="D331" s="67" t="s">
        <v>279</v>
      </c>
      <c r="E331" s="73" t="s">
        <v>278</v>
      </c>
      <c r="F331" s="101"/>
      <c r="G331" s="101"/>
      <c r="H331" s="99"/>
      <c r="I331" s="100"/>
    </row>
    <row r="332" spans="1:9" ht="11.25" customHeight="1" x14ac:dyDescent="0.2">
      <c r="A332" s="118" t="s">
        <v>272</v>
      </c>
      <c r="B332" s="118" t="s">
        <v>271</v>
      </c>
      <c r="C332" s="108" t="s">
        <v>260</v>
      </c>
      <c r="D332" s="67" t="s">
        <v>279</v>
      </c>
      <c r="E332" s="73" t="s">
        <v>278</v>
      </c>
      <c r="F332" s="72"/>
      <c r="G332" s="72"/>
      <c r="H332" s="70"/>
      <c r="I332" s="187"/>
    </row>
    <row r="333" spans="1:9" ht="11.25" customHeight="1" x14ac:dyDescent="0.2">
      <c r="A333" s="118" t="s">
        <v>272</v>
      </c>
      <c r="B333" s="118" t="s">
        <v>271</v>
      </c>
      <c r="C333" s="108" t="s">
        <v>260</v>
      </c>
      <c r="D333" s="67" t="s">
        <v>279</v>
      </c>
      <c r="E333" s="73" t="s">
        <v>278</v>
      </c>
      <c r="F333" s="72"/>
      <c r="G333" s="72"/>
      <c r="H333" s="70"/>
      <c r="I333" s="187"/>
    </row>
    <row r="334" spans="1:9" ht="11.25" customHeight="1" x14ac:dyDescent="0.2">
      <c r="A334" s="118" t="s">
        <v>272</v>
      </c>
      <c r="B334" s="118" t="s">
        <v>271</v>
      </c>
      <c r="C334" s="108" t="s">
        <v>260</v>
      </c>
      <c r="D334" s="67" t="s">
        <v>279</v>
      </c>
      <c r="E334" s="73" t="s">
        <v>278</v>
      </c>
      <c r="F334" s="72"/>
      <c r="G334" s="72"/>
      <c r="H334" s="70"/>
      <c r="I334" s="187"/>
    </row>
    <row r="335" spans="1:9" ht="11.25" customHeight="1" x14ac:dyDescent="0.2">
      <c r="A335" s="118" t="s">
        <v>272</v>
      </c>
      <c r="B335" s="118" t="s">
        <v>271</v>
      </c>
      <c r="C335" s="108" t="s">
        <v>260</v>
      </c>
      <c r="D335" s="67" t="s">
        <v>279</v>
      </c>
      <c r="E335" s="73" t="s">
        <v>278</v>
      </c>
      <c r="F335" s="72"/>
      <c r="G335" s="72"/>
      <c r="H335" s="70"/>
      <c r="I335" s="187"/>
    </row>
    <row r="336" spans="1:9" ht="11.25" customHeight="1" x14ac:dyDescent="0.2">
      <c r="A336" s="118" t="s">
        <v>272</v>
      </c>
      <c r="B336" s="118" t="s">
        <v>271</v>
      </c>
      <c r="C336" s="78" t="s">
        <v>263</v>
      </c>
      <c r="D336" s="67" t="s">
        <v>279</v>
      </c>
      <c r="E336" s="134">
        <v>1</v>
      </c>
      <c r="F336" s="98"/>
      <c r="G336" s="98"/>
      <c r="H336" s="99"/>
      <c r="I336" s="100"/>
    </row>
    <row r="337" spans="1:9" ht="11.25" customHeight="1" x14ac:dyDescent="0.2">
      <c r="A337" s="118" t="s">
        <v>272</v>
      </c>
      <c r="B337" s="118" t="s">
        <v>271</v>
      </c>
      <c r="C337" s="78" t="s">
        <v>263</v>
      </c>
      <c r="D337" s="67" t="s">
        <v>279</v>
      </c>
      <c r="E337" s="119">
        <v>2</v>
      </c>
      <c r="F337" s="98"/>
      <c r="G337" s="98"/>
      <c r="H337" s="99"/>
      <c r="I337" s="100"/>
    </row>
    <row r="338" spans="1:9" ht="11.25" customHeight="1" x14ac:dyDescent="0.2">
      <c r="A338" s="118" t="s">
        <v>272</v>
      </c>
      <c r="B338" s="118" t="s">
        <v>271</v>
      </c>
      <c r="C338" s="78" t="s">
        <v>263</v>
      </c>
      <c r="D338" s="67" t="s">
        <v>279</v>
      </c>
      <c r="E338" s="119">
        <v>3</v>
      </c>
      <c r="F338" s="98"/>
      <c r="G338" s="98"/>
      <c r="H338" s="99"/>
      <c r="I338" s="100"/>
    </row>
    <row r="339" spans="1:9" ht="11.25" customHeight="1" x14ac:dyDescent="0.2">
      <c r="A339" s="118" t="s">
        <v>272</v>
      </c>
      <c r="B339" s="118" t="s">
        <v>271</v>
      </c>
      <c r="C339" s="78" t="s">
        <v>263</v>
      </c>
      <c r="D339" s="67" t="s">
        <v>279</v>
      </c>
      <c r="E339" s="119">
        <v>3</v>
      </c>
      <c r="F339" s="98"/>
      <c r="G339" s="98"/>
      <c r="H339" s="99"/>
      <c r="I339" s="100"/>
    </row>
    <row r="340" spans="1:9" ht="11.25" customHeight="1" x14ac:dyDescent="0.2">
      <c r="A340" s="118" t="s">
        <v>272</v>
      </c>
      <c r="B340" s="118" t="s">
        <v>271</v>
      </c>
      <c r="C340" s="78" t="s">
        <v>263</v>
      </c>
      <c r="D340" s="67" t="s">
        <v>279</v>
      </c>
      <c r="E340" s="119">
        <v>5</v>
      </c>
      <c r="F340" s="98"/>
      <c r="G340" s="98"/>
      <c r="H340" s="99"/>
      <c r="I340" s="100"/>
    </row>
    <row r="341" spans="1:9" ht="11.25" customHeight="1" x14ac:dyDescent="0.2">
      <c r="A341" s="118" t="s">
        <v>272</v>
      </c>
      <c r="B341" s="118" t="s">
        <v>271</v>
      </c>
      <c r="C341" s="78" t="s">
        <v>263</v>
      </c>
      <c r="D341" s="67" t="s">
        <v>279</v>
      </c>
      <c r="E341" s="119">
        <v>5</v>
      </c>
      <c r="F341" s="98"/>
      <c r="G341" s="98"/>
      <c r="H341" s="99"/>
      <c r="I341" s="100"/>
    </row>
    <row r="342" spans="1:9" ht="11.25" customHeight="1" x14ac:dyDescent="0.2">
      <c r="A342" s="118" t="s">
        <v>272</v>
      </c>
      <c r="B342" s="118" t="s">
        <v>271</v>
      </c>
      <c r="C342" s="78" t="s">
        <v>263</v>
      </c>
      <c r="D342" s="67" t="s">
        <v>279</v>
      </c>
      <c r="E342" s="119">
        <v>5</v>
      </c>
      <c r="F342" s="98"/>
      <c r="G342" s="98"/>
      <c r="H342" s="99"/>
      <c r="I342" s="100"/>
    </row>
    <row r="343" spans="1:9" ht="11.25" customHeight="1" x14ac:dyDescent="0.2">
      <c r="A343" s="118" t="s">
        <v>272</v>
      </c>
      <c r="B343" s="118" t="s">
        <v>271</v>
      </c>
      <c r="C343" s="78" t="s">
        <v>263</v>
      </c>
      <c r="D343" s="67" t="s">
        <v>279</v>
      </c>
      <c r="E343" s="119">
        <v>5</v>
      </c>
      <c r="F343" s="98"/>
      <c r="G343" s="98"/>
      <c r="H343" s="99"/>
      <c r="I343" s="100"/>
    </row>
    <row r="344" spans="1:9" ht="11.25" customHeight="1" x14ac:dyDescent="0.2">
      <c r="A344" s="118" t="s">
        <v>272</v>
      </c>
      <c r="B344" s="118" t="s">
        <v>271</v>
      </c>
      <c r="C344" s="78" t="s">
        <v>263</v>
      </c>
      <c r="D344" s="67" t="s">
        <v>279</v>
      </c>
      <c r="E344" s="119">
        <v>9</v>
      </c>
      <c r="F344" s="98"/>
      <c r="G344" s="98"/>
      <c r="H344" s="99"/>
      <c r="I344" s="100"/>
    </row>
    <row r="345" spans="1:9" ht="11.25" customHeight="1" x14ac:dyDescent="0.2">
      <c r="A345" s="118" t="s">
        <v>272</v>
      </c>
      <c r="B345" s="118" t="s">
        <v>271</v>
      </c>
      <c r="C345" s="78" t="s">
        <v>263</v>
      </c>
      <c r="D345" s="67" t="s">
        <v>279</v>
      </c>
      <c r="E345" s="119">
        <v>9</v>
      </c>
      <c r="F345" s="98"/>
      <c r="G345" s="98"/>
      <c r="H345" s="99"/>
      <c r="I345" s="100"/>
    </row>
    <row r="346" spans="1:9" ht="11.25" customHeight="1" x14ac:dyDescent="0.2">
      <c r="A346" s="118" t="s">
        <v>272</v>
      </c>
      <c r="B346" s="118" t="s">
        <v>271</v>
      </c>
      <c r="C346" s="78" t="s">
        <v>263</v>
      </c>
      <c r="D346" s="67" t="s">
        <v>279</v>
      </c>
      <c r="E346" s="119">
        <v>11</v>
      </c>
      <c r="F346" s="98"/>
      <c r="G346" s="98"/>
      <c r="H346" s="99"/>
      <c r="I346" s="100"/>
    </row>
    <row r="347" spans="1:9" ht="11.25" customHeight="1" x14ac:dyDescent="0.2">
      <c r="A347" s="118" t="s">
        <v>272</v>
      </c>
      <c r="B347" s="118" t="s">
        <v>271</v>
      </c>
      <c r="C347" s="78" t="s">
        <v>263</v>
      </c>
      <c r="D347" s="67" t="s">
        <v>279</v>
      </c>
      <c r="E347" s="119">
        <v>13</v>
      </c>
      <c r="F347" s="98"/>
      <c r="G347" s="98"/>
      <c r="H347" s="99"/>
      <c r="I347" s="100"/>
    </row>
    <row r="348" spans="1:9" ht="11.25" customHeight="1" x14ac:dyDescent="0.2">
      <c r="A348" s="118" t="s">
        <v>272</v>
      </c>
      <c r="B348" s="118" t="s">
        <v>271</v>
      </c>
      <c r="C348" s="78" t="s">
        <v>263</v>
      </c>
      <c r="D348" s="67" t="s">
        <v>279</v>
      </c>
      <c r="E348" s="119">
        <v>13</v>
      </c>
      <c r="F348" s="98"/>
      <c r="G348" s="98"/>
      <c r="H348" s="99"/>
      <c r="I348" s="100"/>
    </row>
    <row r="349" spans="1:9" ht="11.25" customHeight="1" x14ac:dyDescent="0.2">
      <c r="A349" s="118" t="s">
        <v>272</v>
      </c>
      <c r="B349" s="118" t="s">
        <v>271</v>
      </c>
      <c r="C349" s="78" t="s">
        <v>263</v>
      </c>
      <c r="D349" s="67" t="s">
        <v>279</v>
      </c>
      <c r="E349" s="119">
        <v>15</v>
      </c>
      <c r="F349" s="98"/>
      <c r="G349" s="98"/>
      <c r="H349" s="99"/>
      <c r="I349" s="100"/>
    </row>
    <row r="350" spans="1:9" ht="11.25" customHeight="1" x14ac:dyDescent="0.2">
      <c r="A350" s="118" t="s">
        <v>272</v>
      </c>
      <c r="B350" s="118" t="s">
        <v>271</v>
      </c>
      <c r="C350" s="78" t="s">
        <v>263</v>
      </c>
      <c r="D350" s="67" t="s">
        <v>279</v>
      </c>
      <c r="E350" s="119" t="s">
        <v>278</v>
      </c>
      <c r="F350" s="98"/>
      <c r="G350" s="98"/>
      <c r="H350" s="99"/>
      <c r="I350" s="100"/>
    </row>
  </sheetData>
  <sortState xmlns:xlrd2="http://schemas.microsoft.com/office/spreadsheetml/2017/richdata2" ref="E262:M268">
    <sortCondition ref="E262:E268"/>
  </sortState>
  <mergeCells count="1">
    <mergeCell ref="A1:K1"/>
  </mergeCells>
  <pageMargins left="0.11811023622047245" right="0.14000000000000001" top="0.23622047244094491" bottom="0.19685039370078741" header="0.23622047244094491" footer="0.15748031496062992"/>
  <pageSetup paperSize="9" scale="80" orientation="portrait" horizontalDpi="4294967294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BD762-8BBC-4081-85C0-E4DF550CADFE}">
  <sheetPr>
    <tabColor rgb="FFFF0000"/>
  </sheetPr>
  <dimension ref="A1:J61"/>
  <sheetViews>
    <sheetView topLeftCell="A30" zoomScale="115" zoomScaleNormal="115" workbookViewId="0">
      <selection activeCell="L28" sqref="L28"/>
    </sheetView>
  </sheetViews>
  <sheetFormatPr baseColWidth="10" defaultColWidth="30.5703125" defaultRowHeight="12.75" x14ac:dyDescent="0.2"/>
  <cols>
    <col min="1" max="1" width="13.42578125" bestFit="1" customWidth="1"/>
    <col min="2" max="2" width="14.5703125" bestFit="1" customWidth="1"/>
    <col min="3" max="3" width="8.42578125" bestFit="1" customWidth="1"/>
    <col min="4" max="4" width="13.28515625" bestFit="1" customWidth="1"/>
    <col min="5" max="5" width="3" bestFit="1" customWidth="1"/>
    <col min="6" max="6" width="16.42578125" bestFit="1" customWidth="1"/>
    <col min="7" max="7" width="10" bestFit="1" customWidth="1"/>
    <col min="8" max="8" width="24.7109375" bestFit="1" customWidth="1"/>
    <col min="9" max="9" width="12.28515625" bestFit="1" customWidth="1"/>
    <col min="10" max="10" width="4.7109375" style="192" bestFit="1" customWidth="1"/>
    <col min="11" max="11" width="11.7109375" bestFit="1" customWidth="1"/>
    <col min="12" max="12" width="10" bestFit="1" customWidth="1"/>
    <col min="13" max="13" width="24.7109375" bestFit="1" customWidth="1"/>
    <col min="14" max="14" width="11.85546875" bestFit="1" customWidth="1"/>
  </cols>
  <sheetData>
    <row r="1" spans="1:10" s="84" customFormat="1" ht="26.25" x14ac:dyDescent="0.2">
      <c r="A1" s="253" t="s">
        <v>295</v>
      </c>
      <c r="B1" s="253"/>
      <c r="C1" s="253"/>
      <c r="D1" s="253"/>
      <c r="E1" s="253"/>
      <c r="F1" s="253"/>
      <c r="G1" s="253"/>
      <c r="H1" s="253"/>
      <c r="I1" s="253"/>
      <c r="J1" s="191"/>
    </row>
    <row r="3" spans="1:10" x14ac:dyDescent="0.2">
      <c r="A3" s="180" t="s">
        <v>291</v>
      </c>
      <c r="B3" s="118" t="s">
        <v>271</v>
      </c>
      <c r="C3" s="108" t="s">
        <v>260</v>
      </c>
      <c r="D3" s="67" t="s">
        <v>287</v>
      </c>
      <c r="E3" s="135">
        <v>1</v>
      </c>
      <c r="F3" s="72"/>
      <c r="G3" s="72"/>
      <c r="H3" s="70"/>
      <c r="I3" s="67"/>
    </row>
    <row r="4" spans="1:10" x14ac:dyDescent="0.2">
      <c r="A4" s="180" t="s">
        <v>291</v>
      </c>
      <c r="B4" s="118" t="s">
        <v>271</v>
      </c>
      <c r="C4" s="108" t="s">
        <v>260</v>
      </c>
      <c r="D4" s="67" t="s">
        <v>287</v>
      </c>
      <c r="E4" s="123">
        <v>2</v>
      </c>
      <c r="F4" s="101"/>
      <c r="G4" s="101"/>
      <c r="H4" s="99"/>
      <c r="I4" s="100"/>
    </row>
    <row r="5" spans="1:10" x14ac:dyDescent="0.2">
      <c r="A5" s="180" t="s">
        <v>291</v>
      </c>
      <c r="B5" s="118" t="s">
        <v>271</v>
      </c>
      <c r="C5" s="108" t="s">
        <v>260</v>
      </c>
      <c r="D5" s="67" t="s">
        <v>287</v>
      </c>
      <c r="E5" s="123">
        <v>3</v>
      </c>
      <c r="F5" s="101"/>
      <c r="G5" s="101"/>
      <c r="H5" s="99"/>
      <c r="I5" s="100"/>
    </row>
    <row r="6" spans="1:10" x14ac:dyDescent="0.2">
      <c r="A6" s="180" t="s">
        <v>291</v>
      </c>
      <c r="B6" s="118" t="s">
        <v>271</v>
      </c>
      <c r="C6" s="108" t="s">
        <v>260</v>
      </c>
      <c r="D6" s="67" t="s">
        <v>287</v>
      </c>
      <c r="E6" s="123">
        <v>4</v>
      </c>
      <c r="F6" s="101"/>
      <c r="G6" s="101"/>
      <c r="H6" s="99"/>
      <c r="I6" s="100"/>
    </row>
    <row r="7" spans="1:10" x14ac:dyDescent="0.2">
      <c r="A7" s="180" t="s">
        <v>291</v>
      </c>
      <c r="B7" s="118" t="s">
        <v>271</v>
      </c>
      <c r="C7" s="108" t="s">
        <v>260</v>
      </c>
      <c r="D7" s="67" t="s">
        <v>287</v>
      </c>
      <c r="E7" s="123">
        <v>5</v>
      </c>
      <c r="F7" s="101"/>
      <c r="G7" s="101"/>
      <c r="H7" s="99"/>
      <c r="I7" s="100"/>
    </row>
    <row r="8" spans="1:10" x14ac:dyDescent="0.2">
      <c r="A8" s="180" t="s">
        <v>291</v>
      </c>
      <c r="B8" s="118" t="s">
        <v>271</v>
      </c>
      <c r="C8" s="78" t="s">
        <v>263</v>
      </c>
      <c r="D8" s="67" t="s">
        <v>287</v>
      </c>
      <c r="E8" s="134">
        <v>1</v>
      </c>
      <c r="F8" s="98"/>
      <c r="G8" s="98"/>
      <c r="H8" s="99"/>
      <c r="I8" s="100"/>
    </row>
    <row r="9" spans="1:10" x14ac:dyDescent="0.2">
      <c r="A9" s="180" t="s">
        <v>291</v>
      </c>
      <c r="B9" s="118" t="s">
        <v>271</v>
      </c>
      <c r="C9" s="78" t="s">
        <v>263</v>
      </c>
      <c r="D9" s="67" t="s">
        <v>287</v>
      </c>
      <c r="E9" s="119">
        <v>2</v>
      </c>
      <c r="F9" s="98"/>
      <c r="G9" s="98"/>
      <c r="H9" s="99"/>
      <c r="I9" s="100"/>
    </row>
    <row r="10" spans="1:10" x14ac:dyDescent="0.2">
      <c r="A10" s="180" t="s">
        <v>291</v>
      </c>
      <c r="B10" s="118" t="s">
        <v>271</v>
      </c>
      <c r="C10" s="78" t="s">
        <v>263</v>
      </c>
      <c r="D10" s="67" t="s">
        <v>287</v>
      </c>
      <c r="E10" s="119">
        <v>3</v>
      </c>
      <c r="F10" s="98"/>
      <c r="G10" s="98"/>
      <c r="H10" s="99"/>
      <c r="I10" s="100"/>
    </row>
    <row r="11" spans="1:10" x14ac:dyDescent="0.2">
      <c r="A11" s="180" t="s">
        <v>291</v>
      </c>
      <c r="B11" s="118" t="s">
        <v>271</v>
      </c>
      <c r="C11" s="78" t="s">
        <v>263</v>
      </c>
      <c r="D11" s="67" t="s">
        <v>287</v>
      </c>
      <c r="E11" s="119">
        <v>4</v>
      </c>
      <c r="F11" s="188"/>
      <c r="G11" s="188"/>
      <c r="H11" s="99"/>
      <c r="I11" s="91"/>
    </row>
    <row r="12" spans="1:10" x14ac:dyDescent="0.2">
      <c r="A12" s="180" t="s">
        <v>291</v>
      </c>
      <c r="B12" s="118" t="s">
        <v>271</v>
      </c>
      <c r="C12" s="78" t="s">
        <v>263</v>
      </c>
      <c r="D12" s="67" t="s">
        <v>287</v>
      </c>
      <c r="E12" s="119">
        <v>5</v>
      </c>
      <c r="F12" s="98"/>
      <c r="G12" s="98"/>
      <c r="H12" s="99"/>
      <c r="I12" s="100"/>
    </row>
    <row r="13" spans="1:10" x14ac:dyDescent="0.2">
      <c r="A13" s="180" t="s">
        <v>291</v>
      </c>
      <c r="B13" s="118" t="s">
        <v>271</v>
      </c>
      <c r="C13" s="108" t="s">
        <v>260</v>
      </c>
      <c r="D13" s="67" t="s">
        <v>288</v>
      </c>
      <c r="E13" s="135">
        <v>1</v>
      </c>
      <c r="F13" s="101"/>
      <c r="G13" s="101"/>
      <c r="H13" s="99"/>
      <c r="I13" s="100"/>
    </row>
    <row r="14" spans="1:10" x14ac:dyDescent="0.2">
      <c r="A14" s="180" t="s">
        <v>291</v>
      </c>
      <c r="B14" s="118" t="s">
        <v>271</v>
      </c>
      <c r="C14" s="108" t="s">
        <v>260</v>
      </c>
      <c r="D14" s="67" t="s">
        <v>288</v>
      </c>
      <c r="E14" s="123">
        <v>2</v>
      </c>
      <c r="F14" s="101"/>
      <c r="G14" s="101"/>
      <c r="H14" s="99"/>
      <c r="I14" s="100"/>
    </row>
    <row r="15" spans="1:10" x14ac:dyDescent="0.2">
      <c r="A15" s="180" t="s">
        <v>291</v>
      </c>
      <c r="B15" s="118" t="s">
        <v>271</v>
      </c>
      <c r="C15" s="108" t="s">
        <v>260</v>
      </c>
      <c r="D15" s="67" t="s">
        <v>288</v>
      </c>
      <c r="E15" s="123">
        <v>3</v>
      </c>
      <c r="F15" s="101"/>
      <c r="G15" s="101"/>
      <c r="H15" s="99"/>
      <c r="I15" s="100"/>
    </row>
    <row r="16" spans="1:10" x14ac:dyDescent="0.2">
      <c r="A16" s="180" t="s">
        <v>291</v>
      </c>
      <c r="B16" s="118" t="s">
        <v>271</v>
      </c>
      <c r="C16" s="108" t="s">
        <v>260</v>
      </c>
      <c r="D16" s="67" t="s">
        <v>288</v>
      </c>
      <c r="E16" s="123">
        <v>4</v>
      </c>
      <c r="F16" s="101"/>
      <c r="G16" s="101"/>
      <c r="H16" s="99"/>
      <c r="I16" s="100"/>
    </row>
    <row r="17" spans="1:9" x14ac:dyDescent="0.2">
      <c r="A17" s="180" t="s">
        <v>291</v>
      </c>
      <c r="B17" s="118" t="s">
        <v>271</v>
      </c>
      <c r="C17" s="108" t="s">
        <v>260</v>
      </c>
      <c r="D17" s="67" t="s">
        <v>288</v>
      </c>
      <c r="E17" s="123">
        <v>5</v>
      </c>
      <c r="F17" s="101"/>
      <c r="G17" s="101"/>
      <c r="H17" s="99"/>
      <c r="I17" s="100"/>
    </row>
    <row r="18" spans="1:9" x14ac:dyDescent="0.2">
      <c r="A18" s="180" t="s">
        <v>291</v>
      </c>
      <c r="B18" s="118" t="s">
        <v>271</v>
      </c>
      <c r="C18" s="78" t="s">
        <v>263</v>
      </c>
      <c r="D18" s="67" t="s">
        <v>288</v>
      </c>
      <c r="E18" s="134">
        <v>1</v>
      </c>
      <c r="F18" s="98"/>
      <c r="G18" s="98"/>
      <c r="H18" s="99"/>
      <c r="I18" s="100"/>
    </row>
    <row r="19" spans="1:9" x14ac:dyDescent="0.2">
      <c r="A19" s="180" t="s">
        <v>291</v>
      </c>
      <c r="B19" s="118" t="s">
        <v>271</v>
      </c>
      <c r="C19" s="78" t="s">
        <v>263</v>
      </c>
      <c r="D19" s="67" t="s">
        <v>288</v>
      </c>
      <c r="E19" s="119">
        <v>2</v>
      </c>
      <c r="F19" s="188"/>
      <c r="G19" s="188"/>
      <c r="H19" s="99"/>
      <c r="I19" s="91"/>
    </row>
    <row r="20" spans="1:9" x14ac:dyDescent="0.2">
      <c r="A20" s="180" t="s">
        <v>291</v>
      </c>
      <c r="B20" s="118" t="s">
        <v>271</v>
      </c>
      <c r="C20" s="78" t="s">
        <v>263</v>
      </c>
      <c r="D20" s="67" t="s">
        <v>288</v>
      </c>
      <c r="E20" s="119">
        <v>3</v>
      </c>
      <c r="F20" s="98"/>
      <c r="G20" s="98"/>
      <c r="H20" s="99"/>
      <c r="I20" s="100"/>
    </row>
    <row r="21" spans="1:9" x14ac:dyDescent="0.2">
      <c r="A21" s="180" t="s">
        <v>291</v>
      </c>
      <c r="B21" s="118" t="s">
        <v>271</v>
      </c>
      <c r="C21" s="78" t="s">
        <v>263</v>
      </c>
      <c r="D21" s="67" t="s">
        <v>288</v>
      </c>
      <c r="E21" s="119">
        <v>4</v>
      </c>
      <c r="F21" s="98"/>
      <c r="G21" s="98"/>
      <c r="H21" s="99"/>
      <c r="I21" s="100"/>
    </row>
    <row r="22" spans="1:9" x14ac:dyDescent="0.2">
      <c r="A22" s="180" t="s">
        <v>291</v>
      </c>
      <c r="B22" s="118" t="s">
        <v>271</v>
      </c>
      <c r="C22" s="78" t="s">
        <v>263</v>
      </c>
      <c r="D22" s="67" t="s">
        <v>288</v>
      </c>
      <c r="E22" s="119">
        <v>5</v>
      </c>
      <c r="F22" s="98"/>
      <c r="G22" s="98"/>
      <c r="H22" s="99"/>
      <c r="I22" s="100"/>
    </row>
    <row r="23" spans="1:9" x14ac:dyDescent="0.2">
      <c r="A23" s="180" t="s">
        <v>291</v>
      </c>
      <c r="B23" s="118" t="s">
        <v>271</v>
      </c>
      <c r="C23" s="108" t="s">
        <v>260</v>
      </c>
      <c r="D23" s="67" t="s">
        <v>289</v>
      </c>
      <c r="E23" s="135">
        <v>1</v>
      </c>
      <c r="F23" s="101"/>
      <c r="G23" s="101"/>
      <c r="H23" s="99"/>
      <c r="I23" s="100"/>
    </row>
    <row r="24" spans="1:9" x14ac:dyDescent="0.2">
      <c r="A24" s="180" t="s">
        <v>291</v>
      </c>
      <c r="B24" s="118" t="s">
        <v>271</v>
      </c>
      <c r="C24" s="108" t="s">
        <v>260</v>
      </c>
      <c r="D24" s="67" t="s">
        <v>289</v>
      </c>
      <c r="E24" s="123">
        <v>2</v>
      </c>
      <c r="F24" s="101"/>
      <c r="G24" s="101"/>
      <c r="H24" s="99"/>
      <c r="I24" s="100"/>
    </row>
    <row r="25" spans="1:9" x14ac:dyDescent="0.2">
      <c r="A25" s="180" t="s">
        <v>291</v>
      </c>
      <c r="B25" s="118" t="s">
        <v>271</v>
      </c>
      <c r="C25" s="108" t="s">
        <v>260</v>
      </c>
      <c r="D25" s="67" t="s">
        <v>289</v>
      </c>
      <c r="E25" s="123">
        <v>3</v>
      </c>
      <c r="F25" s="101"/>
      <c r="G25" s="101"/>
      <c r="H25" s="99"/>
      <c r="I25" s="100"/>
    </row>
    <row r="26" spans="1:9" x14ac:dyDescent="0.2">
      <c r="A26" s="180" t="s">
        <v>291</v>
      </c>
      <c r="B26" s="118" t="s">
        <v>271</v>
      </c>
      <c r="C26" s="108" t="s">
        <v>260</v>
      </c>
      <c r="D26" s="67" t="s">
        <v>289</v>
      </c>
      <c r="E26" s="123">
        <v>4</v>
      </c>
      <c r="F26" s="101"/>
      <c r="G26" s="101"/>
      <c r="H26" s="99"/>
      <c r="I26" s="100"/>
    </row>
    <row r="27" spans="1:9" x14ac:dyDescent="0.2">
      <c r="A27" s="180" t="s">
        <v>291</v>
      </c>
      <c r="B27" s="118" t="s">
        <v>271</v>
      </c>
      <c r="C27" s="108" t="s">
        <v>260</v>
      </c>
      <c r="D27" s="67" t="s">
        <v>289</v>
      </c>
      <c r="E27" s="123">
        <v>5</v>
      </c>
      <c r="F27" s="101"/>
      <c r="G27" s="101"/>
      <c r="H27" s="99"/>
      <c r="I27" s="100"/>
    </row>
    <row r="28" spans="1:9" x14ac:dyDescent="0.2">
      <c r="A28" s="180" t="s">
        <v>291</v>
      </c>
      <c r="B28" s="118" t="s">
        <v>271</v>
      </c>
      <c r="C28" s="78" t="s">
        <v>263</v>
      </c>
      <c r="D28" s="67" t="s">
        <v>289</v>
      </c>
      <c r="E28" s="134">
        <v>1</v>
      </c>
      <c r="F28" s="98"/>
      <c r="G28" s="98"/>
      <c r="H28" s="99"/>
      <c r="I28" s="100"/>
    </row>
    <row r="29" spans="1:9" x14ac:dyDescent="0.2">
      <c r="A29" s="180" t="s">
        <v>291</v>
      </c>
      <c r="B29" s="118" t="s">
        <v>271</v>
      </c>
      <c r="C29" s="78" t="s">
        <v>263</v>
      </c>
      <c r="D29" s="67" t="s">
        <v>289</v>
      </c>
      <c r="E29" s="119">
        <v>2</v>
      </c>
      <c r="F29" s="98"/>
      <c r="G29" s="98"/>
      <c r="H29" s="99"/>
      <c r="I29" s="100"/>
    </row>
    <row r="30" spans="1:9" x14ac:dyDescent="0.2">
      <c r="A30" s="180" t="s">
        <v>291</v>
      </c>
      <c r="B30" s="118" t="s">
        <v>271</v>
      </c>
      <c r="C30" s="78" t="s">
        <v>263</v>
      </c>
      <c r="D30" s="67" t="s">
        <v>289</v>
      </c>
      <c r="E30" s="119">
        <v>3</v>
      </c>
      <c r="F30" s="98"/>
      <c r="G30" s="98"/>
      <c r="H30" s="99"/>
      <c r="I30" s="100"/>
    </row>
    <row r="31" spans="1:9" x14ac:dyDescent="0.2">
      <c r="A31" s="180" t="s">
        <v>291</v>
      </c>
      <c r="B31" s="118" t="s">
        <v>271</v>
      </c>
      <c r="C31" s="78" t="s">
        <v>263</v>
      </c>
      <c r="D31" s="67" t="s">
        <v>289</v>
      </c>
      <c r="E31" s="119">
        <v>4</v>
      </c>
      <c r="F31" s="188"/>
      <c r="G31" s="188"/>
      <c r="H31" s="99"/>
      <c r="I31" s="91"/>
    </row>
    <row r="32" spans="1:9" x14ac:dyDescent="0.2">
      <c r="A32" s="180" t="s">
        <v>291</v>
      </c>
      <c r="B32" s="118" t="s">
        <v>271</v>
      </c>
      <c r="C32" s="78" t="s">
        <v>263</v>
      </c>
      <c r="D32" s="67" t="s">
        <v>289</v>
      </c>
      <c r="E32" s="119">
        <v>5</v>
      </c>
      <c r="F32" s="98"/>
      <c r="G32" s="98"/>
      <c r="H32" s="70"/>
      <c r="I32" s="100"/>
    </row>
    <row r="33" spans="1:10" x14ac:dyDescent="0.2">
      <c r="A33" s="180" t="s">
        <v>291</v>
      </c>
      <c r="B33" s="118" t="s">
        <v>271</v>
      </c>
      <c r="C33" s="108" t="s">
        <v>260</v>
      </c>
      <c r="D33" s="67" t="s">
        <v>290</v>
      </c>
      <c r="E33" s="189"/>
      <c r="F33" s="72" t="s">
        <v>296</v>
      </c>
      <c r="G33" s="72" t="s">
        <v>200</v>
      </c>
      <c r="H33" s="70" t="s">
        <v>297</v>
      </c>
      <c r="I33" s="67" t="s">
        <v>298</v>
      </c>
      <c r="J33" s="193" t="str">
        <f>"15/1"</f>
        <v>15/1</v>
      </c>
    </row>
    <row r="34" spans="1:10" x14ac:dyDescent="0.2">
      <c r="A34" s="180" t="s">
        <v>291</v>
      </c>
      <c r="B34" s="118" t="s">
        <v>271</v>
      </c>
      <c r="C34" s="108" t="s">
        <v>260</v>
      </c>
      <c r="D34" s="67" t="s">
        <v>290</v>
      </c>
      <c r="E34" s="189"/>
      <c r="F34" s="72" t="s">
        <v>229</v>
      </c>
      <c r="G34" s="72" t="s">
        <v>223</v>
      </c>
      <c r="H34" s="70" t="s">
        <v>83</v>
      </c>
      <c r="I34" s="67" t="s">
        <v>299</v>
      </c>
      <c r="J34" s="193" t="str">
        <f>"15/2"</f>
        <v>15/2</v>
      </c>
    </row>
    <row r="35" spans="1:10" x14ac:dyDescent="0.2">
      <c r="A35" s="180" t="s">
        <v>291</v>
      </c>
      <c r="B35" s="118" t="s">
        <v>271</v>
      </c>
      <c r="C35" s="108" t="s">
        <v>260</v>
      </c>
      <c r="D35" s="67" t="s">
        <v>290</v>
      </c>
      <c r="E35" s="189"/>
      <c r="F35" s="72" t="s">
        <v>233</v>
      </c>
      <c r="G35" s="72" t="s">
        <v>223</v>
      </c>
      <c r="H35" s="70" t="s">
        <v>211</v>
      </c>
      <c r="I35" s="67" t="s">
        <v>300</v>
      </c>
      <c r="J35" s="193" t="str">
        <f>"15"</f>
        <v>15</v>
      </c>
    </row>
    <row r="36" spans="1:10" x14ac:dyDescent="0.2">
      <c r="A36" s="180" t="s">
        <v>291</v>
      </c>
      <c r="B36" s="118" t="s">
        <v>271</v>
      </c>
      <c r="C36" s="108" t="s">
        <v>260</v>
      </c>
      <c r="D36" s="67" t="s">
        <v>290</v>
      </c>
      <c r="E36" s="189"/>
      <c r="F36" s="72" t="s">
        <v>301</v>
      </c>
      <c r="G36" s="72" t="s">
        <v>215</v>
      </c>
      <c r="H36" s="70" t="s">
        <v>201</v>
      </c>
      <c r="I36" s="67" t="s">
        <v>302</v>
      </c>
      <c r="J36" s="193" t="str">
        <f>"15/3"</f>
        <v>15/3</v>
      </c>
    </row>
    <row r="37" spans="1:10" x14ac:dyDescent="0.2">
      <c r="A37" s="180" t="s">
        <v>291</v>
      </c>
      <c r="B37" s="118" t="s">
        <v>271</v>
      </c>
      <c r="C37" s="108" t="s">
        <v>260</v>
      </c>
      <c r="D37" s="67" t="s">
        <v>290</v>
      </c>
      <c r="E37" s="189"/>
      <c r="F37" s="72" t="s">
        <v>226</v>
      </c>
      <c r="G37" s="72" t="s">
        <v>222</v>
      </c>
      <c r="H37" s="70" t="s">
        <v>204</v>
      </c>
      <c r="I37" s="67" t="s">
        <v>303</v>
      </c>
      <c r="J37" s="193" t="str">
        <f>"15/3"</f>
        <v>15/3</v>
      </c>
    </row>
    <row r="38" spans="1:10" x14ac:dyDescent="0.2">
      <c r="A38" s="180" t="s">
        <v>291</v>
      </c>
      <c r="B38" s="118" t="s">
        <v>271</v>
      </c>
      <c r="C38" s="108" t="s">
        <v>260</v>
      </c>
      <c r="D38" s="67" t="s">
        <v>290</v>
      </c>
      <c r="E38" s="189">
        <v>5</v>
      </c>
      <c r="F38" s="72" t="s">
        <v>227</v>
      </c>
      <c r="G38" s="72" t="s">
        <v>228</v>
      </c>
      <c r="H38" s="70" t="s">
        <v>204</v>
      </c>
      <c r="I38" s="67" t="s">
        <v>304</v>
      </c>
      <c r="J38" s="193" t="str">
        <f>"15/4"</f>
        <v>15/4</v>
      </c>
    </row>
    <row r="39" spans="1:10" x14ac:dyDescent="0.2">
      <c r="A39" s="180" t="s">
        <v>291</v>
      </c>
      <c r="B39" s="118" t="s">
        <v>271</v>
      </c>
      <c r="C39" s="108" t="s">
        <v>260</v>
      </c>
      <c r="D39" s="67" t="s">
        <v>290</v>
      </c>
      <c r="E39" s="189">
        <v>5</v>
      </c>
      <c r="F39" s="72" t="s">
        <v>305</v>
      </c>
      <c r="G39" s="72" t="s">
        <v>306</v>
      </c>
      <c r="H39" s="70" t="s">
        <v>195</v>
      </c>
      <c r="I39" s="67" t="s">
        <v>307</v>
      </c>
      <c r="J39" s="193" t="str">
        <f>"15/3"</f>
        <v>15/3</v>
      </c>
    </row>
    <row r="40" spans="1:10" x14ac:dyDescent="0.2">
      <c r="A40" s="180" t="s">
        <v>291</v>
      </c>
      <c r="B40" s="118" t="s">
        <v>271</v>
      </c>
      <c r="C40" s="108" t="s">
        <v>260</v>
      </c>
      <c r="D40" s="67" t="s">
        <v>290</v>
      </c>
      <c r="E40" s="189">
        <v>9</v>
      </c>
      <c r="F40" s="72" t="s">
        <v>308</v>
      </c>
      <c r="G40" s="72" t="s">
        <v>221</v>
      </c>
      <c r="H40" s="70" t="s">
        <v>193</v>
      </c>
      <c r="I40" s="67" t="s">
        <v>309</v>
      </c>
      <c r="J40" s="193" t="str">
        <f>"15/5"</f>
        <v>15/5</v>
      </c>
    </row>
    <row r="41" spans="1:10" x14ac:dyDescent="0.2">
      <c r="A41" s="180" t="s">
        <v>291</v>
      </c>
      <c r="B41" s="118" t="s">
        <v>271</v>
      </c>
      <c r="C41" s="108" t="s">
        <v>260</v>
      </c>
      <c r="D41" s="67" t="s">
        <v>290</v>
      </c>
      <c r="E41" s="189">
        <v>9</v>
      </c>
      <c r="F41" s="72" t="s">
        <v>232</v>
      </c>
      <c r="G41" s="72" t="s">
        <v>196</v>
      </c>
      <c r="H41" s="70" t="s">
        <v>194</v>
      </c>
      <c r="I41" s="67" t="s">
        <v>310</v>
      </c>
      <c r="J41" s="193" t="str">
        <f>"15/3"</f>
        <v>15/3</v>
      </c>
    </row>
    <row r="42" spans="1:10" x14ac:dyDescent="0.2">
      <c r="A42" s="180" t="s">
        <v>291</v>
      </c>
      <c r="B42" s="118" t="s">
        <v>271</v>
      </c>
      <c r="C42" s="108" t="s">
        <v>260</v>
      </c>
      <c r="D42" s="67" t="s">
        <v>290</v>
      </c>
      <c r="E42" s="189">
        <v>11</v>
      </c>
      <c r="F42" s="72" t="s">
        <v>220</v>
      </c>
      <c r="G42" s="72" t="s">
        <v>221</v>
      </c>
      <c r="H42" s="70" t="s">
        <v>195</v>
      </c>
      <c r="I42" s="67" t="s">
        <v>311</v>
      </c>
      <c r="J42" s="193" t="str">
        <f>"30"</f>
        <v>30</v>
      </c>
    </row>
    <row r="43" spans="1:10" x14ac:dyDescent="0.2">
      <c r="A43" s="180" t="s">
        <v>291</v>
      </c>
      <c r="B43" s="118" t="s">
        <v>271</v>
      </c>
      <c r="C43" s="108" t="s">
        <v>260</v>
      </c>
      <c r="D43" s="67" t="s">
        <v>290</v>
      </c>
      <c r="E43" s="189">
        <v>11</v>
      </c>
      <c r="F43" s="72" t="s">
        <v>312</v>
      </c>
      <c r="G43" s="72" t="s">
        <v>219</v>
      </c>
      <c r="H43" s="70" t="s">
        <v>313</v>
      </c>
      <c r="I43" s="67" t="s">
        <v>314</v>
      </c>
      <c r="J43" s="193" t="str">
        <f>"15/4"</f>
        <v>15/4</v>
      </c>
    </row>
    <row r="44" spans="1:10" x14ac:dyDescent="0.2">
      <c r="A44" s="180" t="s">
        <v>291</v>
      </c>
      <c r="B44" s="118" t="s">
        <v>271</v>
      </c>
      <c r="C44" s="108" t="s">
        <v>260</v>
      </c>
      <c r="D44" s="67" t="s">
        <v>290</v>
      </c>
      <c r="E44" s="189">
        <v>13</v>
      </c>
      <c r="F44" s="72" t="s">
        <v>230</v>
      </c>
      <c r="G44" s="72" t="s">
        <v>231</v>
      </c>
      <c r="H44" s="70" t="s">
        <v>194</v>
      </c>
      <c r="I44" s="67" t="s">
        <v>315</v>
      </c>
      <c r="J44" s="193" t="str">
        <f>"15/5"</f>
        <v>15/5</v>
      </c>
    </row>
    <row r="45" spans="1:10" x14ac:dyDescent="0.2">
      <c r="A45" s="180" t="s">
        <v>291</v>
      </c>
      <c r="B45" s="118" t="s">
        <v>271</v>
      </c>
      <c r="C45" s="108" t="s">
        <v>260</v>
      </c>
      <c r="D45" s="67" t="s">
        <v>290</v>
      </c>
      <c r="E45" s="189">
        <v>13</v>
      </c>
      <c r="F45" s="72" t="s">
        <v>224</v>
      </c>
      <c r="G45" s="72" t="s">
        <v>225</v>
      </c>
      <c r="H45" s="70" t="s">
        <v>199</v>
      </c>
      <c r="I45" s="67" t="s">
        <v>316</v>
      </c>
      <c r="J45" s="193" t="str">
        <f>"30"</f>
        <v>30</v>
      </c>
    </row>
    <row r="46" spans="1:10" x14ac:dyDescent="0.2">
      <c r="A46" s="180" t="s">
        <v>291</v>
      </c>
      <c r="B46" s="118" t="s">
        <v>271</v>
      </c>
      <c r="C46" s="108" t="s">
        <v>260</v>
      </c>
      <c r="D46" s="67" t="s">
        <v>290</v>
      </c>
      <c r="E46" s="189">
        <v>15</v>
      </c>
      <c r="F46" s="72" t="s">
        <v>317</v>
      </c>
      <c r="G46" s="72" t="s">
        <v>318</v>
      </c>
      <c r="H46" s="70" t="s">
        <v>83</v>
      </c>
      <c r="I46" s="67" t="s">
        <v>319</v>
      </c>
      <c r="J46" s="193" t="str">
        <f>"15/5"</f>
        <v>15/5</v>
      </c>
    </row>
    <row r="47" spans="1:10" x14ac:dyDescent="0.2">
      <c r="A47" s="180" t="s">
        <v>291</v>
      </c>
      <c r="B47" s="118" t="s">
        <v>271</v>
      </c>
      <c r="C47" s="78" t="s">
        <v>263</v>
      </c>
      <c r="D47" s="67" t="s">
        <v>290</v>
      </c>
      <c r="E47" s="190"/>
      <c r="F47" s="69" t="s">
        <v>85</v>
      </c>
      <c r="G47" s="69" t="s">
        <v>212</v>
      </c>
      <c r="H47" s="70" t="s">
        <v>208</v>
      </c>
      <c r="I47" s="67" t="s">
        <v>320</v>
      </c>
      <c r="J47" s="194" t="str">
        <f>"15/2"</f>
        <v>15/2</v>
      </c>
    </row>
    <row r="48" spans="1:10" x14ac:dyDescent="0.2">
      <c r="A48" s="180" t="s">
        <v>291</v>
      </c>
      <c r="B48" s="118" t="s">
        <v>271</v>
      </c>
      <c r="C48" s="78" t="s">
        <v>263</v>
      </c>
      <c r="D48" s="67" t="s">
        <v>290</v>
      </c>
      <c r="E48" s="190"/>
      <c r="F48" s="69" t="s">
        <v>213</v>
      </c>
      <c r="G48" s="69" t="s">
        <v>214</v>
      </c>
      <c r="H48" s="70" t="s">
        <v>211</v>
      </c>
      <c r="I48" s="67" t="s">
        <v>321</v>
      </c>
      <c r="J48" s="194" t="str">
        <f>"15/1"</f>
        <v>15/1</v>
      </c>
    </row>
    <row r="49" spans="1:10" x14ac:dyDescent="0.2">
      <c r="A49" s="180" t="s">
        <v>291</v>
      </c>
      <c r="B49" s="118" t="s">
        <v>271</v>
      </c>
      <c r="C49" s="78" t="s">
        <v>263</v>
      </c>
      <c r="D49" s="67" t="s">
        <v>290</v>
      </c>
      <c r="E49" s="190"/>
      <c r="F49" s="69" t="s">
        <v>205</v>
      </c>
      <c r="G49" s="69" t="s">
        <v>206</v>
      </c>
      <c r="H49" s="70" t="s">
        <v>195</v>
      </c>
      <c r="I49" s="67" t="s">
        <v>322</v>
      </c>
      <c r="J49" s="194" t="str">
        <f>"4/6"</f>
        <v>4/6</v>
      </c>
    </row>
    <row r="50" spans="1:10" x14ac:dyDescent="0.2">
      <c r="A50" s="180" t="s">
        <v>291</v>
      </c>
      <c r="B50" s="118" t="s">
        <v>271</v>
      </c>
      <c r="C50" s="78" t="s">
        <v>263</v>
      </c>
      <c r="D50" s="67" t="s">
        <v>290</v>
      </c>
      <c r="E50" s="190"/>
      <c r="F50" s="69" t="s">
        <v>197</v>
      </c>
      <c r="G50" s="69" t="s">
        <v>198</v>
      </c>
      <c r="H50" s="70" t="s">
        <v>199</v>
      </c>
      <c r="I50" s="67" t="s">
        <v>323</v>
      </c>
      <c r="J50" s="194" t="str">
        <f>"4/6"</f>
        <v>4/6</v>
      </c>
    </row>
    <row r="51" spans="1:10" x14ac:dyDescent="0.2">
      <c r="A51" s="180" t="s">
        <v>291</v>
      </c>
      <c r="B51" s="118" t="s">
        <v>271</v>
      </c>
      <c r="C51" s="78" t="s">
        <v>263</v>
      </c>
      <c r="D51" s="67" t="s">
        <v>290</v>
      </c>
      <c r="E51" s="190">
        <v>5</v>
      </c>
      <c r="F51" s="69" t="s">
        <v>217</v>
      </c>
      <c r="G51" s="69" t="s">
        <v>218</v>
      </c>
      <c r="H51" s="70" t="s">
        <v>211</v>
      </c>
      <c r="I51" s="67" t="s">
        <v>324</v>
      </c>
      <c r="J51" s="194" t="str">
        <f>"15"</f>
        <v>15</v>
      </c>
    </row>
    <row r="52" spans="1:10" x14ac:dyDescent="0.2">
      <c r="A52" s="180" t="s">
        <v>291</v>
      </c>
      <c r="B52" s="118" t="s">
        <v>271</v>
      </c>
      <c r="C52" s="78" t="s">
        <v>263</v>
      </c>
      <c r="D52" s="67" t="s">
        <v>290</v>
      </c>
      <c r="E52" s="190">
        <v>5</v>
      </c>
      <c r="F52" s="69" t="s">
        <v>202</v>
      </c>
      <c r="G52" s="69" t="s">
        <v>203</v>
      </c>
      <c r="H52" s="70" t="s">
        <v>297</v>
      </c>
      <c r="I52" s="67" t="s">
        <v>325</v>
      </c>
      <c r="J52" s="194" t="str">
        <f>"5/6"</f>
        <v>5/6</v>
      </c>
    </row>
    <row r="53" spans="1:10" x14ac:dyDescent="0.2">
      <c r="A53" s="180" t="s">
        <v>291</v>
      </c>
      <c r="B53" s="118" t="s">
        <v>271</v>
      </c>
      <c r="C53" s="78" t="s">
        <v>263</v>
      </c>
      <c r="D53" s="67" t="s">
        <v>290</v>
      </c>
      <c r="E53" s="190">
        <v>7</v>
      </c>
      <c r="F53" s="69" t="s">
        <v>326</v>
      </c>
      <c r="G53" s="69" t="s">
        <v>327</v>
      </c>
      <c r="H53" s="70" t="s">
        <v>208</v>
      </c>
      <c r="I53" s="67" t="s">
        <v>328</v>
      </c>
      <c r="J53" s="194" t="str">
        <f>"15/1"</f>
        <v>15/1</v>
      </c>
    </row>
    <row r="54" spans="1:10" x14ac:dyDescent="0.2">
      <c r="A54" s="180" t="s">
        <v>291</v>
      </c>
      <c r="B54" s="118" t="s">
        <v>271</v>
      </c>
      <c r="C54" s="78" t="s">
        <v>263</v>
      </c>
      <c r="D54" s="67" t="s">
        <v>290</v>
      </c>
      <c r="E54" s="190">
        <v>7</v>
      </c>
      <c r="F54" s="69" t="s">
        <v>216</v>
      </c>
      <c r="G54" s="69" t="s">
        <v>207</v>
      </c>
      <c r="H54" s="70" t="s">
        <v>211</v>
      </c>
      <c r="I54" s="67" t="s">
        <v>329</v>
      </c>
      <c r="J54" s="194" t="str">
        <f>"15/2"</f>
        <v>15/2</v>
      </c>
    </row>
    <row r="55" spans="1:10" x14ac:dyDescent="0.2">
      <c r="A55" s="180" t="s">
        <v>291</v>
      </c>
      <c r="B55" s="118" t="s">
        <v>271</v>
      </c>
      <c r="C55" s="78" t="s">
        <v>263</v>
      </c>
      <c r="D55" s="67" t="s">
        <v>290</v>
      </c>
      <c r="E55" s="190">
        <v>9</v>
      </c>
      <c r="F55" s="69" t="s">
        <v>256</v>
      </c>
      <c r="G55" s="69" t="s">
        <v>257</v>
      </c>
      <c r="H55" s="70" t="s">
        <v>199</v>
      </c>
      <c r="I55" s="67" t="s">
        <v>330</v>
      </c>
      <c r="J55" s="194" t="str">
        <f>"15/3"</f>
        <v>15/3</v>
      </c>
    </row>
    <row r="56" spans="1:10" x14ac:dyDescent="0.2">
      <c r="A56" s="180" t="s">
        <v>291</v>
      </c>
      <c r="B56" s="118" t="s">
        <v>271</v>
      </c>
      <c r="C56" s="78" t="s">
        <v>263</v>
      </c>
      <c r="D56" s="67" t="s">
        <v>290</v>
      </c>
      <c r="E56" s="190">
        <v>9</v>
      </c>
      <c r="F56" s="69" t="s">
        <v>331</v>
      </c>
      <c r="G56" s="69" t="s">
        <v>198</v>
      </c>
      <c r="H56" s="70" t="s">
        <v>211</v>
      </c>
      <c r="I56" s="67" t="s">
        <v>332</v>
      </c>
      <c r="J56" s="194" t="str">
        <f>"15/2"</f>
        <v>15/2</v>
      </c>
    </row>
    <row r="57" spans="1:10" x14ac:dyDescent="0.2">
      <c r="A57" s="180" t="s">
        <v>291</v>
      </c>
      <c r="B57" s="118" t="s">
        <v>271</v>
      </c>
      <c r="C57" s="78" t="s">
        <v>263</v>
      </c>
      <c r="D57" s="67" t="s">
        <v>290</v>
      </c>
      <c r="E57" s="190">
        <v>11</v>
      </c>
      <c r="F57" s="69" t="s">
        <v>209</v>
      </c>
      <c r="G57" s="69" t="s">
        <v>210</v>
      </c>
      <c r="H57" s="70" t="s">
        <v>211</v>
      </c>
      <c r="I57" s="67" t="s">
        <v>333</v>
      </c>
      <c r="J57" s="194" t="str">
        <f>"15/3"</f>
        <v>15/3</v>
      </c>
    </row>
    <row r="58" spans="1:10" x14ac:dyDescent="0.2">
      <c r="A58" s="180" t="s">
        <v>291</v>
      </c>
      <c r="B58" s="118" t="s">
        <v>271</v>
      </c>
      <c r="C58" s="78" t="s">
        <v>263</v>
      </c>
      <c r="D58" s="67" t="s">
        <v>290</v>
      </c>
      <c r="E58" s="190">
        <v>11</v>
      </c>
      <c r="F58" s="69" t="s">
        <v>334</v>
      </c>
      <c r="G58" s="69" t="s">
        <v>335</v>
      </c>
      <c r="H58" s="70" t="s">
        <v>211</v>
      </c>
      <c r="I58" s="67" t="s">
        <v>336</v>
      </c>
      <c r="J58" s="194" t="str">
        <f>"15/2"</f>
        <v>15/2</v>
      </c>
    </row>
    <row r="59" spans="1:10" x14ac:dyDescent="0.2">
      <c r="A59" s="180" t="s">
        <v>291</v>
      </c>
      <c r="B59" s="118" t="s">
        <v>271</v>
      </c>
      <c r="C59" s="78" t="s">
        <v>263</v>
      </c>
      <c r="D59" s="67" t="s">
        <v>290</v>
      </c>
      <c r="E59" s="190">
        <v>11</v>
      </c>
      <c r="F59" s="69" t="s">
        <v>337</v>
      </c>
      <c r="G59" s="69" t="s">
        <v>338</v>
      </c>
      <c r="H59" s="70" t="s">
        <v>194</v>
      </c>
      <c r="I59" s="67" t="s">
        <v>339</v>
      </c>
      <c r="J59" s="194" t="str">
        <f>"15/2"</f>
        <v>15/2</v>
      </c>
    </row>
    <row r="60" spans="1:10" x14ac:dyDescent="0.2">
      <c r="A60" s="180" t="s">
        <v>291</v>
      </c>
      <c r="B60" s="118" t="s">
        <v>271</v>
      </c>
      <c r="C60" s="78" t="s">
        <v>263</v>
      </c>
      <c r="D60" s="67" t="s">
        <v>290</v>
      </c>
      <c r="E60" s="190">
        <v>11</v>
      </c>
      <c r="F60" s="69" t="s">
        <v>340</v>
      </c>
      <c r="G60" s="69" t="s">
        <v>341</v>
      </c>
      <c r="H60" s="70" t="s">
        <v>194</v>
      </c>
      <c r="I60" s="67" t="s">
        <v>342</v>
      </c>
      <c r="J60" s="194" t="str">
        <f>"15/5"</f>
        <v>15/5</v>
      </c>
    </row>
    <row r="61" spans="1:10" x14ac:dyDescent="0.2">
      <c r="A61" s="180" t="s">
        <v>291</v>
      </c>
      <c r="B61" s="118" t="s">
        <v>271</v>
      </c>
      <c r="C61" s="78" t="s">
        <v>263</v>
      </c>
      <c r="D61" s="67" t="s">
        <v>290</v>
      </c>
      <c r="E61" s="190">
        <v>15</v>
      </c>
      <c r="F61" s="69" t="s">
        <v>343</v>
      </c>
      <c r="G61" s="69" t="s">
        <v>344</v>
      </c>
      <c r="H61" s="70" t="s">
        <v>194</v>
      </c>
      <c r="I61" s="67" t="s">
        <v>345</v>
      </c>
      <c r="J61" s="194" t="str">
        <f>"15/5"</f>
        <v>15/5</v>
      </c>
    </row>
  </sheetData>
  <sortState xmlns:xlrd2="http://schemas.microsoft.com/office/spreadsheetml/2017/richdata2" ref="E34:I46">
    <sortCondition ref="E34:E46"/>
  </sortState>
  <mergeCells count="1">
    <mergeCell ref="A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D1132-8E36-4F67-B5AA-2D54542BD29D}">
  <sheetPr>
    <tabColor rgb="FFFFFFCC"/>
  </sheetPr>
  <dimension ref="A1:N51"/>
  <sheetViews>
    <sheetView showGridLines="0" tabSelected="1" zoomScaleNormal="100" workbookViewId="0">
      <pane ySplit="3" topLeftCell="A25" activePane="bottomLeft" state="frozen"/>
      <selection activeCell="L129" sqref="L129"/>
      <selection pane="bottomLeft" activeCell="H38" sqref="H38"/>
    </sheetView>
  </sheetViews>
  <sheetFormatPr baseColWidth="10" defaultColWidth="20.140625" defaultRowHeight="12.75" x14ac:dyDescent="0.2"/>
  <cols>
    <col min="1" max="1" width="15.85546875" style="49" bestFit="1" customWidth="1"/>
    <col min="2" max="2" width="12" style="55" bestFit="1" customWidth="1"/>
    <col min="3" max="3" width="8.42578125" style="55" bestFit="1" customWidth="1"/>
    <col min="4" max="4" width="9.42578125" style="56" bestFit="1" customWidth="1"/>
    <col min="5" max="5" width="2" style="63" bestFit="1" customWidth="1"/>
    <col min="6" max="6" width="13.140625" style="63" bestFit="1" customWidth="1"/>
    <col min="7" max="7" width="24" style="64" bestFit="1" customWidth="1"/>
    <col min="8" max="8" width="20.5703125" style="55" bestFit="1" customWidth="1"/>
    <col min="9" max="9" width="11.7109375" style="48" bestFit="1" customWidth="1"/>
    <col min="10" max="10" width="6.5703125" style="49" customWidth="1"/>
    <col min="11" max="16384" width="20.140625" style="48"/>
  </cols>
  <sheetData>
    <row r="1" spans="1:11" ht="26.25" x14ac:dyDescent="0.2">
      <c r="A1" s="242" t="s">
        <v>295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1" x14ac:dyDescent="0.2">
      <c r="H2" s="65"/>
      <c r="J2" s="82" t="s">
        <v>269</v>
      </c>
      <c r="K2" s="74"/>
    </row>
    <row r="3" spans="1:11" x14ac:dyDescent="0.2">
      <c r="F3" s="66">
        <v>45372</v>
      </c>
      <c r="J3" s="82" t="s">
        <v>249</v>
      </c>
      <c r="K3" s="74"/>
    </row>
    <row r="4" spans="1:11" s="57" customFormat="1" x14ac:dyDescent="0.2">
      <c r="A4" s="245" t="s">
        <v>280</v>
      </c>
      <c r="B4" s="272" t="s">
        <v>281</v>
      </c>
      <c r="C4" s="279" t="s">
        <v>260</v>
      </c>
      <c r="D4" s="276" t="s">
        <v>282</v>
      </c>
      <c r="E4" s="282">
        <v>1</v>
      </c>
      <c r="F4" s="101"/>
      <c r="G4" s="101"/>
      <c r="H4" s="99"/>
      <c r="I4" s="100"/>
      <c r="J4" s="270"/>
    </row>
    <row r="5" spans="1:11" s="57" customFormat="1" x14ac:dyDescent="0.2">
      <c r="A5" s="245"/>
      <c r="B5" s="273"/>
      <c r="C5" s="273"/>
      <c r="D5" s="273"/>
      <c r="E5" s="283"/>
      <c r="F5" s="101"/>
      <c r="G5" s="101"/>
      <c r="H5" s="99"/>
      <c r="I5" s="100"/>
      <c r="J5" s="271"/>
    </row>
    <row r="6" spans="1:11" s="57" customFormat="1" x14ac:dyDescent="0.2">
      <c r="A6" s="245" t="s">
        <v>280</v>
      </c>
      <c r="B6" s="272" t="s">
        <v>281</v>
      </c>
      <c r="C6" s="279" t="s">
        <v>260</v>
      </c>
      <c r="D6" s="276" t="s">
        <v>282</v>
      </c>
      <c r="E6" s="280">
        <v>2</v>
      </c>
      <c r="F6" s="101"/>
      <c r="G6" s="101"/>
      <c r="H6" s="99"/>
      <c r="I6" s="100"/>
      <c r="J6" s="270"/>
    </row>
    <row r="7" spans="1:11" s="57" customFormat="1" x14ac:dyDescent="0.2">
      <c r="A7" s="245"/>
      <c r="B7" s="273"/>
      <c r="C7" s="273"/>
      <c r="D7" s="273"/>
      <c r="E7" s="281"/>
      <c r="F7" s="101"/>
      <c r="G7" s="101"/>
      <c r="H7" s="99"/>
      <c r="I7" s="100"/>
      <c r="J7" s="271"/>
    </row>
    <row r="8" spans="1:11" s="57" customFormat="1" x14ac:dyDescent="0.2">
      <c r="A8" s="245" t="s">
        <v>280</v>
      </c>
      <c r="B8" s="272" t="s">
        <v>281</v>
      </c>
      <c r="C8" s="279" t="s">
        <v>260</v>
      </c>
      <c r="D8" s="276" t="s">
        <v>282</v>
      </c>
      <c r="E8" s="280">
        <v>3</v>
      </c>
      <c r="F8" s="101"/>
      <c r="G8" s="101"/>
      <c r="H8" s="99"/>
      <c r="I8" s="100"/>
      <c r="J8" s="270"/>
    </row>
    <row r="9" spans="1:11" s="57" customFormat="1" x14ac:dyDescent="0.2">
      <c r="A9" s="245"/>
      <c r="B9" s="273"/>
      <c r="C9" s="273"/>
      <c r="D9" s="273"/>
      <c r="E9" s="281"/>
      <c r="F9" s="101"/>
      <c r="G9" s="101"/>
      <c r="H9" s="99"/>
      <c r="I9" s="100"/>
      <c r="J9" s="271"/>
    </row>
    <row r="10" spans="1:11" x14ac:dyDescent="0.2">
      <c r="A10" s="245" t="s">
        <v>280</v>
      </c>
      <c r="B10" s="272" t="s">
        <v>281</v>
      </c>
      <c r="C10" s="279" t="s">
        <v>260</v>
      </c>
      <c r="D10" s="276" t="s">
        <v>282</v>
      </c>
      <c r="E10" s="280">
        <v>4</v>
      </c>
      <c r="F10" s="101"/>
      <c r="G10" s="101"/>
      <c r="H10" s="99"/>
      <c r="I10" s="100"/>
      <c r="J10" s="88"/>
    </row>
    <row r="11" spans="1:11" x14ac:dyDescent="0.2">
      <c r="A11" s="245"/>
      <c r="B11" s="273"/>
      <c r="C11" s="273"/>
      <c r="D11" s="273"/>
      <c r="E11" s="281"/>
      <c r="F11" s="101"/>
      <c r="G11" s="101"/>
      <c r="H11" s="99"/>
      <c r="I11" s="100"/>
      <c r="J11" s="88"/>
    </row>
    <row r="12" spans="1:11" x14ac:dyDescent="0.2">
      <c r="A12" s="245" t="s">
        <v>280</v>
      </c>
      <c r="B12" s="272" t="s">
        <v>281</v>
      </c>
      <c r="C12" s="279" t="s">
        <v>260</v>
      </c>
      <c r="D12" s="276" t="s">
        <v>282</v>
      </c>
      <c r="E12" s="280">
        <v>5</v>
      </c>
      <c r="F12" s="101"/>
      <c r="G12" s="101"/>
      <c r="H12" s="99"/>
      <c r="I12" s="100"/>
      <c r="J12" s="88"/>
    </row>
    <row r="13" spans="1:11" x14ac:dyDescent="0.2">
      <c r="A13" s="245"/>
      <c r="B13" s="273"/>
      <c r="C13" s="273"/>
      <c r="D13" s="273"/>
      <c r="E13" s="281"/>
      <c r="F13" s="101"/>
      <c r="G13" s="101"/>
      <c r="H13" s="99"/>
      <c r="I13" s="100"/>
      <c r="J13" s="88"/>
    </row>
    <row r="14" spans="1:11" x14ac:dyDescent="0.2">
      <c r="A14" s="245" t="s">
        <v>280</v>
      </c>
      <c r="B14" s="272" t="s">
        <v>281</v>
      </c>
      <c r="C14" s="279" t="s">
        <v>260</v>
      </c>
      <c r="D14" s="276" t="s">
        <v>282</v>
      </c>
      <c r="E14" s="280">
        <v>5</v>
      </c>
      <c r="F14" s="101"/>
      <c r="G14" s="101"/>
      <c r="H14" s="99"/>
      <c r="I14" s="100"/>
      <c r="J14" s="88"/>
    </row>
    <row r="15" spans="1:11" x14ac:dyDescent="0.2">
      <c r="A15" s="245"/>
      <c r="B15" s="273"/>
      <c r="C15" s="273"/>
      <c r="D15" s="273"/>
      <c r="E15" s="281"/>
      <c r="F15" s="101"/>
      <c r="G15" s="101"/>
      <c r="H15" s="99"/>
      <c r="I15" s="100"/>
      <c r="J15" s="88"/>
    </row>
    <row r="16" spans="1:11" x14ac:dyDescent="0.2">
      <c r="A16" s="245" t="s">
        <v>280</v>
      </c>
      <c r="B16" s="272" t="s">
        <v>281</v>
      </c>
      <c r="C16" s="279" t="s">
        <v>260</v>
      </c>
      <c r="D16" s="276" t="s">
        <v>282</v>
      </c>
      <c r="E16" s="280">
        <v>7</v>
      </c>
      <c r="F16" s="101"/>
      <c r="G16" s="101"/>
      <c r="H16" s="99"/>
      <c r="I16" s="100"/>
      <c r="J16" s="88"/>
    </row>
    <row r="17" spans="1:10" x14ac:dyDescent="0.2">
      <c r="A17" s="245"/>
      <c r="B17" s="273"/>
      <c r="C17" s="273"/>
      <c r="D17" s="273"/>
      <c r="E17" s="281"/>
      <c r="F17" s="101"/>
      <c r="G17" s="101"/>
      <c r="H17" s="99"/>
      <c r="I17" s="100"/>
      <c r="J17" s="88"/>
    </row>
    <row r="18" spans="1:10" x14ac:dyDescent="0.2">
      <c r="A18" s="245" t="s">
        <v>280</v>
      </c>
      <c r="B18" s="272" t="s">
        <v>281</v>
      </c>
      <c r="C18" s="279" t="s">
        <v>260</v>
      </c>
      <c r="D18" s="276" t="s">
        <v>282</v>
      </c>
      <c r="E18" s="280">
        <v>7</v>
      </c>
      <c r="F18" s="101"/>
      <c r="G18" s="101"/>
      <c r="H18" s="99"/>
      <c r="I18" s="100"/>
      <c r="J18" s="88"/>
    </row>
    <row r="19" spans="1:10" x14ac:dyDescent="0.2">
      <c r="A19" s="245"/>
      <c r="B19" s="273"/>
      <c r="C19" s="273"/>
      <c r="D19" s="273"/>
      <c r="E19" s="281"/>
      <c r="F19" s="101"/>
      <c r="G19" s="101"/>
      <c r="H19" s="99"/>
      <c r="I19" s="100"/>
      <c r="J19" s="88"/>
    </row>
    <row r="20" spans="1:10" x14ac:dyDescent="0.2">
      <c r="A20" s="245" t="s">
        <v>280</v>
      </c>
      <c r="B20" s="272" t="s">
        <v>281</v>
      </c>
      <c r="C20" s="279" t="s">
        <v>260</v>
      </c>
      <c r="D20" s="276" t="s">
        <v>282</v>
      </c>
      <c r="E20" s="280">
        <v>9</v>
      </c>
      <c r="F20" s="101"/>
      <c r="G20" s="101"/>
      <c r="H20" s="99"/>
      <c r="I20" s="100"/>
      <c r="J20" s="88"/>
    </row>
    <row r="21" spans="1:10" x14ac:dyDescent="0.2">
      <c r="A21" s="245"/>
      <c r="B21" s="273"/>
      <c r="C21" s="273"/>
      <c r="D21" s="273"/>
      <c r="E21" s="281"/>
      <c r="F21" s="101"/>
      <c r="G21" s="101"/>
      <c r="H21" s="99"/>
      <c r="I21" s="100"/>
      <c r="J21" s="88"/>
    </row>
    <row r="22" spans="1:10" x14ac:dyDescent="0.2">
      <c r="A22" s="245" t="s">
        <v>280</v>
      </c>
      <c r="B22" s="272" t="s">
        <v>281</v>
      </c>
      <c r="C22" s="279" t="s">
        <v>260</v>
      </c>
      <c r="D22" s="276" t="s">
        <v>282</v>
      </c>
      <c r="E22" s="280">
        <v>9</v>
      </c>
      <c r="F22" s="101"/>
      <c r="G22" s="101"/>
      <c r="H22" s="99"/>
      <c r="I22" s="100"/>
      <c r="J22" s="88"/>
    </row>
    <row r="23" spans="1:10" x14ac:dyDescent="0.2">
      <c r="A23" s="245"/>
      <c r="B23" s="273"/>
      <c r="C23" s="273"/>
      <c r="D23" s="273"/>
      <c r="E23" s="281"/>
      <c r="F23" s="101"/>
      <c r="G23" s="101"/>
      <c r="H23" s="99"/>
      <c r="I23" s="100"/>
      <c r="J23" s="88"/>
    </row>
    <row r="24" spans="1:10" x14ac:dyDescent="0.2">
      <c r="A24" s="245" t="s">
        <v>280</v>
      </c>
      <c r="B24" s="272" t="s">
        <v>281</v>
      </c>
      <c r="C24" s="279" t="s">
        <v>260</v>
      </c>
      <c r="D24" s="276" t="s">
        <v>282</v>
      </c>
      <c r="E24" s="280">
        <v>9</v>
      </c>
      <c r="F24" s="101"/>
      <c r="G24" s="101"/>
      <c r="H24" s="99"/>
      <c r="I24" s="100"/>
      <c r="J24" s="88"/>
    </row>
    <row r="25" spans="1:10" x14ac:dyDescent="0.2">
      <c r="A25" s="245"/>
      <c r="B25" s="273"/>
      <c r="C25" s="273"/>
      <c r="D25" s="273"/>
      <c r="E25" s="281"/>
      <c r="F25" s="101"/>
      <c r="G25" s="101"/>
      <c r="H25" s="99"/>
      <c r="I25" s="100"/>
      <c r="J25" s="88"/>
    </row>
    <row r="26" spans="1:10" x14ac:dyDescent="0.2">
      <c r="A26" s="245" t="s">
        <v>280</v>
      </c>
      <c r="B26" s="272" t="s">
        <v>281</v>
      </c>
      <c r="C26" s="279" t="s">
        <v>260</v>
      </c>
      <c r="D26" s="276" t="s">
        <v>282</v>
      </c>
      <c r="E26" s="280">
        <v>9</v>
      </c>
      <c r="F26" s="101"/>
      <c r="G26" s="101"/>
      <c r="H26" s="99"/>
      <c r="I26" s="100"/>
      <c r="J26" s="88"/>
    </row>
    <row r="27" spans="1:10" x14ac:dyDescent="0.2">
      <c r="A27" s="245"/>
      <c r="B27" s="273"/>
      <c r="C27" s="273"/>
      <c r="D27" s="273"/>
      <c r="E27" s="281"/>
      <c r="F27" s="101"/>
      <c r="G27" s="101"/>
      <c r="H27" s="99"/>
      <c r="I27" s="100"/>
      <c r="J27" s="88"/>
    </row>
    <row r="28" spans="1:10" x14ac:dyDescent="0.2">
      <c r="A28" s="245" t="s">
        <v>280</v>
      </c>
      <c r="B28" s="272" t="s">
        <v>281</v>
      </c>
      <c r="C28" s="274" t="s">
        <v>263</v>
      </c>
      <c r="D28" s="276" t="s">
        <v>282</v>
      </c>
      <c r="E28" s="277">
        <v>1</v>
      </c>
      <c r="F28" s="98"/>
      <c r="G28" s="98"/>
      <c r="H28" s="99"/>
      <c r="I28" s="100"/>
      <c r="J28" s="270"/>
    </row>
    <row r="29" spans="1:10" x14ac:dyDescent="0.2">
      <c r="A29" s="245"/>
      <c r="B29" s="273"/>
      <c r="C29" s="275"/>
      <c r="D29" s="273"/>
      <c r="E29" s="278"/>
      <c r="F29" s="98"/>
      <c r="G29" s="98"/>
      <c r="H29" s="99"/>
      <c r="I29" s="100"/>
      <c r="J29" s="271"/>
    </row>
    <row r="30" spans="1:10" x14ac:dyDescent="0.2">
      <c r="A30" s="245" t="s">
        <v>280</v>
      </c>
      <c r="B30" s="272" t="s">
        <v>281</v>
      </c>
      <c r="C30" s="274" t="s">
        <v>263</v>
      </c>
      <c r="D30" s="276" t="s">
        <v>282</v>
      </c>
      <c r="E30" s="268">
        <v>2</v>
      </c>
      <c r="F30" s="98"/>
      <c r="G30" s="98"/>
      <c r="H30" s="99"/>
      <c r="I30" s="100"/>
      <c r="J30" s="270"/>
    </row>
    <row r="31" spans="1:10" x14ac:dyDescent="0.2">
      <c r="A31" s="245"/>
      <c r="B31" s="273"/>
      <c r="C31" s="275"/>
      <c r="D31" s="273"/>
      <c r="E31" s="269"/>
      <c r="F31" s="98"/>
      <c r="G31" s="98"/>
      <c r="H31" s="99"/>
      <c r="I31" s="100"/>
      <c r="J31" s="271"/>
    </row>
    <row r="32" spans="1:10" x14ac:dyDescent="0.2">
      <c r="A32" s="245" t="s">
        <v>280</v>
      </c>
      <c r="B32" s="272" t="s">
        <v>281</v>
      </c>
      <c r="C32" s="274" t="s">
        <v>263</v>
      </c>
      <c r="D32" s="276" t="s">
        <v>282</v>
      </c>
      <c r="E32" s="268">
        <v>3</v>
      </c>
      <c r="F32" s="98"/>
      <c r="G32" s="98"/>
      <c r="H32" s="99"/>
      <c r="I32" s="100"/>
      <c r="J32" s="270"/>
    </row>
    <row r="33" spans="1:14" x14ac:dyDescent="0.2">
      <c r="A33" s="245"/>
      <c r="B33" s="273"/>
      <c r="C33" s="275"/>
      <c r="D33" s="273"/>
      <c r="E33" s="269"/>
      <c r="F33" s="98"/>
      <c r="G33" s="98"/>
      <c r="H33" s="99"/>
      <c r="I33" s="100"/>
      <c r="J33" s="271"/>
    </row>
    <row r="38" spans="1:14" x14ac:dyDescent="0.2">
      <c r="G38" s="64" t="s">
        <v>623</v>
      </c>
    </row>
    <row r="40" spans="1:14" ht="14.25" x14ac:dyDescent="0.2">
      <c r="G40" s="284" t="s">
        <v>602</v>
      </c>
      <c r="H40"/>
      <c r="I40"/>
      <c r="J40"/>
      <c r="K40"/>
      <c r="L40"/>
      <c r="M40"/>
      <c r="N40"/>
    </row>
    <row r="41" spans="1:14" ht="14.25" x14ac:dyDescent="0.2">
      <c r="G41" s="284" t="s">
        <v>603</v>
      </c>
      <c r="H41"/>
      <c r="I41"/>
      <c r="J41"/>
      <c r="K41"/>
      <c r="L41"/>
      <c r="M41"/>
      <c r="N41"/>
    </row>
    <row r="42" spans="1:14" ht="14.25" x14ac:dyDescent="0.2">
      <c r="G42" s="284" t="s">
        <v>604</v>
      </c>
      <c r="H42"/>
      <c r="I42"/>
      <c r="J42"/>
      <c r="K42"/>
      <c r="L42"/>
      <c r="M42"/>
      <c r="N42"/>
    </row>
    <row r="43" spans="1:14" ht="14.25" x14ac:dyDescent="0.2">
      <c r="G43" s="284"/>
      <c r="H43"/>
      <c r="I43"/>
      <c r="J43"/>
      <c r="K43"/>
      <c r="L43"/>
      <c r="M43"/>
      <c r="N43"/>
    </row>
    <row r="44" spans="1:14" ht="14.25" x14ac:dyDescent="0.2">
      <c r="G44" s="284" t="s">
        <v>605</v>
      </c>
      <c r="H44"/>
      <c r="I44"/>
      <c r="J44"/>
      <c r="K44"/>
      <c r="L44"/>
      <c r="M44"/>
      <c r="N44"/>
    </row>
    <row r="45" spans="1:14" ht="14.25" x14ac:dyDescent="0.2">
      <c r="G45" s="284" t="s">
        <v>606</v>
      </c>
      <c r="H45"/>
      <c r="I45"/>
      <c r="J45"/>
      <c r="K45"/>
      <c r="L45"/>
      <c r="M45"/>
      <c r="N45"/>
    </row>
    <row r="46" spans="1:14" ht="14.25" x14ac:dyDescent="0.2">
      <c r="G46" s="284"/>
      <c r="H46"/>
      <c r="I46"/>
      <c r="J46"/>
      <c r="K46"/>
      <c r="L46"/>
      <c r="M46"/>
      <c r="N46"/>
    </row>
    <row r="47" spans="1:14" ht="15.75" thickBot="1" x14ac:dyDescent="0.25">
      <c r="G47" s="288"/>
      <c r="H47" s="289" t="s">
        <v>607</v>
      </c>
      <c r="I47" s="289"/>
      <c r="J47" s="289" t="s">
        <v>608</v>
      </c>
      <c r="K47" s="289"/>
      <c r="L47" s="289" t="s">
        <v>609</v>
      </c>
      <c r="M47" s="289"/>
      <c r="N47" s="290" t="s">
        <v>610</v>
      </c>
    </row>
    <row r="48" spans="1:14" ht="15.75" thickBot="1" x14ac:dyDescent="0.25">
      <c r="G48" s="291">
        <v>1</v>
      </c>
      <c r="H48" s="285" t="s">
        <v>611</v>
      </c>
      <c r="I48" s="286">
        <v>4</v>
      </c>
      <c r="J48" s="285" t="s">
        <v>612</v>
      </c>
      <c r="K48" s="286">
        <v>7</v>
      </c>
      <c r="L48" s="285" t="s">
        <v>613</v>
      </c>
      <c r="M48" s="286">
        <v>10</v>
      </c>
      <c r="N48" s="292" t="s">
        <v>614</v>
      </c>
    </row>
    <row r="49" spans="7:14" ht="15.75" thickBot="1" x14ac:dyDescent="0.25">
      <c r="G49" s="291">
        <v>2</v>
      </c>
      <c r="H49" s="285" t="s">
        <v>615</v>
      </c>
      <c r="I49" s="286">
        <v>5</v>
      </c>
      <c r="J49" s="287" t="s">
        <v>616</v>
      </c>
      <c r="K49" s="286">
        <v>8</v>
      </c>
      <c r="L49" s="287" t="s">
        <v>617</v>
      </c>
      <c r="M49" s="286">
        <v>11</v>
      </c>
      <c r="N49" s="293" t="s">
        <v>618</v>
      </c>
    </row>
    <row r="50" spans="7:14" ht="15.75" thickBot="1" x14ac:dyDescent="0.25">
      <c r="G50" s="291">
        <v>3</v>
      </c>
      <c r="H50" s="287" t="s">
        <v>619</v>
      </c>
      <c r="I50" s="286">
        <v>6</v>
      </c>
      <c r="J50" s="287" t="s">
        <v>620</v>
      </c>
      <c r="K50" s="286">
        <v>9</v>
      </c>
      <c r="L50" s="287" t="s">
        <v>621</v>
      </c>
      <c r="M50" s="286">
        <v>12</v>
      </c>
      <c r="N50" s="293" t="s">
        <v>622</v>
      </c>
    </row>
    <row r="51" spans="7:14" x14ac:dyDescent="0.2">
      <c r="G51" s="294"/>
      <c r="H51" s="295"/>
      <c r="I51" s="295"/>
      <c r="J51" s="295"/>
      <c r="K51" s="295"/>
      <c r="L51" s="295"/>
      <c r="M51" s="295"/>
      <c r="N51" s="296"/>
    </row>
  </sheetData>
  <mergeCells count="82">
    <mergeCell ref="A12:A13"/>
    <mergeCell ref="B12:B13"/>
    <mergeCell ref="C12:C13"/>
    <mergeCell ref="D12:D13"/>
    <mergeCell ref="E12:E13"/>
    <mergeCell ref="A30:A31"/>
    <mergeCell ref="B30:B31"/>
    <mergeCell ref="C30:C31"/>
    <mergeCell ref="D30:D31"/>
    <mergeCell ref="A32:A33"/>
    <mergeCell ref="B32:B33"/>
    <mergeCell ref="C32:C33"/>
    <mergeCell ref="D32:D33"/>
    <mergeCell ref="A26:A27"/>
    <mergeCell ref="B26:B27"/>
    <mergeCell ref="C26:C27"/>
    <mergeCell ref="D26:D27"/>
    <mergeCell ref="E26:E27"/>
    <mergeCell ref="A22:A23"/>
    <mergeCell ref="B22:B23"/>
    <mergeCell ref="C22:C23"/>
    <mergeCell ref="D22:D23"/>
    <mergeCell ref="E22:E23"/>
    <mergeCell ref="A24:A25"/>
    <mergeCell ref="B24:B25"/>
    <mergeCell ref="C24:C25"/>
    <mergeCell ref="D24:D25"/>
    <mergeCell ref="E24:E25"/>
    <mergeCell ref="A18:A19"/>
    <mergeCell ref="B18:B19"/>
    <mergeCell ref="C18:C19"/>
    <mergeCell ref="D18:D19"/>
    <mergeCell ref="E18:E19"/>
    <mergeCell ref="A20:A21"/>
    <mergeCell ref="B20:B21"/>
    <mergeCell ref="C20:C21"/>
    <mergeCell ref="D20:D21"/>
    <mergeCell ref="E20:E21"/>
    <mergeCell ref="A14:A15"/>
    <mergeCell ref="B14:B15"/>
    <mergeCell ref="C14:C15"/>
    <mergeCell ref="D14:D15"/>
    <mergeCell ref="E14:E15"/>
    <mergeCell ref="A16:A17"/>
    <mergeCell ref="B16:B17"/>
    <mergeCell ref="C16:C17"/>
    <mergeCell ref="D16:D17"/>
    <mergeCell ref="E16:E17"/>
    <mergeCell ref="A8:A9"/>
    <mergeCell ref="B8:B9"/>
    <mergeCell ref="C8:C9"/>
    <mergeCell ref="D8:D9"/>
    <mergeCell ref="E8:E9"/>
    <mergeCell ref="A10:A11"/>
    <mergeCell ref="B10:B11"/>
    <mergeCell ref="C10:C11"/>
    <mergeCell ref="D10:D11"/>
    <mergeCell ref="E10:E11"/>
    <mergeCell ref="C6:C7"/>
    <mergeCell ref="D6:D7"/>
    <mergeCell ref="E6:E7"/>
    <mergeCell ref="A4:A5"/>
    <mergeCell ref="B4:B5"/>
    <mergeCell ref="C4:C5"/>
    <mergeCell ref="D4:D5"/>
    <mergeCell ref="E4:E5"/>
    <mergeCell ref="E32:E33"/>
    <mergeCell ref="J30:J31"/>
    <mergeCell ref="J32:J33"/>
    <mergeCell ref="E30:E31"/>
    <mergeCell ref="A1:J1"/>
    <mergeCell ref="A28:A29"/>
    <mergeCell ref="B28:B29"/>
    <mergeCell ref="C28:C29"/>
    <mergeCell ref="D28:D29"/>
    <mergeCell ref="E28:E29"/>
    <mergeCell ref="J28:J29"/>
    <mergeCell ref="J4:J5"/>
    <mergeCell ref="J6:J7"/>
    <mergeCell ref="J8:J9"/>
    <mergeCell ref="A6:A7"/>
    <mergeCell ref="B6:B7"/>
  </mergeCells>
  <pageMargins left="0.11811023622047245" right="0.14000000000000001" top="0.23622047244094491" bottom="0.19685039370078741" header="0.23622047244094491" footer="0.15748031496062992"/>
  <pageSetup paperSize="9" scale="80" orientation="portrait" horizontalDpi="4294967294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67"/>
  <sheetViews>
    <sheetView workbookViewId="0">
      <selection activeCell="P26" sqref="P26"/>
    </sheetView>
  </sheetViews>
  <sheetFormatPr baseColWidth="10" defaultColWidth="11.42578125" defaultRowHeight="13.5" customHeight="1" x14ac:dyDescent="0.2"/>
  <cols>
    <col min="1" max="1" width="3" style="5" bestFit="1" customWidth="1"/>
    <col min="2" max="2" width="12" style="5" customWidth="1"/>
    <col min="3" max="3" width="13.28515625" style="5" bestFit="1" customWidth="1"/>
    <col min="4" max="4" width="2.5703125" style="5" bestFit="1" customWidth="1"/>
    <col min="5" max="5" width="21.28515625" style="5" bestFit="1" customWidth="1"/>
    <col min="6" max="6" width="6" style="5" bestFit="1" customWidth="1"/>
    <col min="7" max="7" width="7.28515625" style="6" bestFit="1" customWidth="1"/>
    <col min="8" max="8" width="7.85546875" style="5" customWidth="1"/>
    <col min="9" max="10" width="7.42578125" style="5" bestFit="1" customWidth="1"/>
    <col min="11" max="13" width="8.42578125" style="5" bestFit="1" customWidth="1"/>
    <col min="14" max="14" width="6.42578125" style="6" customWidth="1"/>
    <col min="15" max="15" width="6" style="5" bestFit="1" customWidth="1"/>
    <col min="16" max="16384" width="11.42578125" style="5"/>
  </cols>
  <sheetData>
    <row r="1" spans="1:255" ht="13.5" customHeight="1" x14ac:dyDescent="0.2">
      <c r="B1" s="200" t="s">
        <v>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255" ht="13.5" customHeight="1" x14ac:dyDescent="0.2">
      <c r="B2" s="201" t="s">
        <v>1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255" ht="13.5" customHeight="1" thickBot="1" x14ac:dyDescent="0.25"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</row>
    <row r="4" spans="1:255" ht="25.5" customHeight="1" x14ac:dyDescent="0.2">
      <c r="B4" s="202" t="s">
        <v>2</v>
      </c>
      <c r="C4" s="202"/>
      <c r="D4" s="202"/>
      <c r="E4" s="202"/>
      <c r="F4" s="202"/>
      <c r="G4" s="202"/>
      <c r="H4" s="29" t="s">
        <v>3</v>
      </c>
      <c r="I4" s="203" t="s">
        <v>4</v>
      </c>
      <c r="J4" s="204"/>
      <c r="K4" s="205" t="s">
        <v>5</v>
      </c>
      <c r="L4" s="204"/>
      <c r="M4" s="33"/>
      <c r="N4" s="29" t="s">
        <v>6</v>
      </c>
    </row>
    <row r="5" spans="1:255" s="2" customFormat="1" ht="13.5" customHeight="1" thickBot="1" x14ac:dyDescent="0.25">
      <c r="B5" s="1" t="s">
        <v>7</v>
      </c>
      <c r="C5" s="1" t="s">
        <v>8</v>
      </c>
      <c r="D5" s="16"/>
      <c r="E5" s="1" t="s">
        <v>9</v>
      </c>
      <c r="F5" s="1" t="s">
        <v>10</v>
      </c>
      <c r="G5" s="1" t="s">
        <v>11</v>
      </c>
      <c r="H5" s="7" t="s">
        <v>12</v>
      </c>
      <c r="I5" s="10" t="s">
        <v>13</v>
      </c>
      <c r="J5" s="10" t="s">
        <v>13</v>
      </c>
      <c r="K5" s="10" t="s">
        <v>14</v>
      </c>
      <c r="L5" s="10" t="s">
        <v>15</v>
      </c>
      <c r="M5" s="17" t="s">
        <v>16</v>
      </c>
      <c r="N5" s="7" t="s">
        <v>17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</row>
    <row r="6" spans="1:255" s="3" customFormat="1" ht="13.5" customHeight="1" thickTop="1" x14ac:dyDescent="0.2">
      <c r="A6" s="125" t="s">
        <v>18</v>
      </c>
      <c r="B6" s="126" t="s">
        <v>19</v>
      </c>
      <c r="C6" s="126" t="s">
        <v>20</v>
      </c>
      <c r="D6" s="126" t="s">
        <v>21</v>
      </c>
      <c r="E6" s="126" t="s">
        <v>22</v>
      </c>
      <c r="F6" s="126" t="s">
        <v>23</v>
      </c>
      <c r="G6" s="127" t="s">
        <v>24</v>
      </c>
      <c r="H6" s="12"/>
      <c r="I6" s="11">
        <v>0</v>
      </c>
      <c r="J6" s="11">
        <v>0</v>
      </c>
      <c r="K6" s="11">
        <v>9.5</v>
      </c>
      <c r="L6" s="11">
        <v>9.5</v>
      </c>
      <c r="M6" s="18">
        <f t="shared" ref="M6:M16" si="0">SUM(I6:L6)</f>
        <v>19</v>
      </c>
      <c r="N6" s="20" t="s">
        <v>18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</row>
    <row r="7" spans="1:255" s="4" customFormat="1" ht="13.5" customHeight="1" x14ac:dyDescent="0.2">
      <c r="A7" s="128" t="s">
        <v>25</v>
      </c>
      <c r="B7" s="126" t="s">
        <v>26</v>
      </c>
      <c r="C7" s="126" t="s">
        <v>27</v>
      </c>
      <c r="D7" s="126" t="s">
        <v>21</v>
      </c>
      <c r="E7" s="129" t="s">
        <v>28</v>
      </c>
      <c r="F7" s="126" t="s">
        <v>23</v>
      </c>
      <c r="G7" s="127" t="s">
        <v>24</v>
      </c>
      <c r="H7" s="14" t="s">
        <v>18</v>
      </c>
      <c r="I7" s="11">
        <v>0</v>
      </c>
      <c r="J7" s="11">
        <v>0</v>
      </c>
      <c r="K7" s="11">
        <v>9.5</v>
      </c>
      <c r="L7" s="11">
        <v>9.5</v>
      </c>
      <c r="M7" s="18">
        <f t="shared" si="0"/>
        <v>19</v>
      </c>
      <c r="N7" s="20" t="s">
        <v>25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</row>
    <row r="8" spans="1:255" s="3" customFormat="1" ht="13.5" customHeight="1" thickBot="1" x14ac:dyDescent="0.25">
      <c r="A8" s="125" t="s">
        <v>29</v>
      </c>
      <c r="B8" s="126" t="s">
        <v>30</v>
      </c>
      <c r="C8" s="126" t="s">
        <v>31</v>
      </c>
      <c r="D8" s="126" t="s">
        <v>21</v>
      </c>
      <c r="E8" s="126" t="s">
        <v>32</v>
      </c>
      <c r="F8" s="126" t="s">
        <v>23</v>
      </c>
      <c r="G8" s="127" t="s">
        <v>24</v>
      </c>
      <c r="H8" s="13"/>
      <c r="I8" s="11">
        <v>0</v>
      </c>
      <c r="J8" s="11">
        <v>0</v>
      </c>
      <c r="K8" s="11">
        <v>9.5</v>
      </c>
      <c r="L8" s="11">
        <v>9.5</v>
      </c>
      <c r="M8" s="18">
        <f t="shared" si="0"/>
        <v>19</v>
      </c>
      <c r="N8" s="20" t="s">
        <v>29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</row>
    <row r="9" spans="1:255" s="3" customFormat="1" ht="13.5" customHeight="1" thickTop="1" x14ac:dyDescent="0.2">
      <c r="A9" s="128" t="s">
        <v>33</v>
      </c>
      <c r="B9" s="126" t="s">
        <v>30</v>
      </c>
      <c r="C9" s="126" t="s">
        <v>34</v>
      </c>
      <c r="D9" s="126" t="s">
        <v>21</v>
      </c>
      <c r="E9" s="126" t="s">
        <v>35</v>
      </c>
      <c r="F9" s="126" t="s">
        <v>23</v>
      </c>
      <c r="G9" s="127" t="s">
        <v>24</v>
      </c>
      <c r="H9" s="12"/>
      <c r="I9" s="11">
        <v>0</v>
      </c>
      <c r="J9" s="11">
        <v>0</v>
      </c>
      <c r="K9" s="11">
        <v>9.5</v>
      </c>
      <c r="L9" s="11">
        <v>9.5</v>
      </c>
      <c r="M9" s="18">
        <f t="shared" si="0"/>
        <v>19</v>
      </c>
      <c r="N9" s="20" t="s">
        <v>33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</row>
    <row r="10" spans="1:255" s="4" customFormat="1" ht="13.5" customHeight="1" x14ac:dyDescent="0.2">
      <c r="A10" s="125" t="s">
        <v>36</v>
      </c>
      <c r="B10" s="129" t="s">
        <v>37</v>
      </c>
      <c r="C10" s="129" t="s">
        <v>38</v>
      </c>
      <c r="D10" s="129" t="s">
        <v>21</v>
      </c>
      <c r="E10" s="129" t="s">
        <v>39</v>
      </c>
      <c r="F10" s="129" t="s">
        <v>40</v>
      </c>
      <c r="G10" s="127" t="s">
        <v>24</v>
      </c>
      <c r="H10" s="14" t="s">
        <v>25</v>
      </c>
      <c r="I10" s="11">
        <v>0</v>
      </c>
      <c r="J10" s="11">
        <v>0</v>
      </c>
      <c r="K10" s="11">
        <v>9.5</v>
      </c>
      <c r="L10" s="11">
        <v>9.5</v>
      </c>
      <c r="M10" s="18">
        <f t="shared" si="0"/>
        <v>19</v>
      </c>
      <c r="N10" s="20" t="s">
        <v>36</v>
      </c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  <c r="FY10" s="128"/>
      <c r="FZ10" s="128"/>
      <c r="GA10" s="128"/>
      <c r="GB10" s="128"/>
      <c r="GC10" s="128"/>
      <c r="GD10" s="128"/>
      <c r="GE10" s="128"/>
      <c r="GF10" s="128"/>
      <c r="GG10" s="128"/>
      <c r="GH10" s="128"/>
      <c r="GI10" s="128"/>
      <c r="GJ10" s="128"/>
      <c r="GK10" s="128"/>
      <c r="GL10" s="128"/>
      <c r="GM10" s="128"/>
      <c r="GN10" s="128"/>
      <c r="GO10" s="128"/>
      <c r="GP10" s="128"/>
      <c r="GQ10" s="128"/>
      <c r="GR10" s="128"/>
      <c r="GS10" s="128"/>
      <c r="GT10" s="128"/>
      <c r="GU10" s="128"/>
      <c r="GV10" s="128"/>
      <c r="GW10" s="128"/>
      <c r="GX10" s="128"/>
      <c r="GY10" s="128"/>
      <c r="GZ10" s="128"/>
      <c r="HA10" s="128"/>
      <c r="HB10" s="128"/>
      <c r="HC10" s="128"/>
      <c r="HD10" s="128"/>
      <c r="HE10" s="128"/>
      <c r="HF10" s="128"/>
      <c r="HG10" s="128"/>
      <c r="HH10" s="128"/>
      <c r="HI10" s="128"/>
      <c r="HJ10" s="128"/>
      <c r="HK10" s="128"/>
      <c r="HL10" s="128"/>
      <c r="HM10" s="128"/>
      <c r="HN10" s="128"/>
      <c r="HO10" s="128"/>
      <c r="HP10" s="128"/>
      <c r="HQ10" s="128"/>
      <c r="HR10" s="128"/>
      <c r="HS10" s="128"/>
      <c r="HT10" s="128"/>
      <c r="HU10" s="128"/>
      <c r="HV10" s="128"/>
      <c r="HW10" s="128"/>
      <c r="HX10" s="128"/>
      <c r="HY10" s="128"/>
      <c r="HZ10" s="128"/>
      <c r="IA10" s="128"/>
      <c r="IB10" s="128"/>
      <c r="IC10" s="128"/>
      <c r="ID10" s="128"/>
      <c r="IE10" s="128"/>
      <c r="IF10" s="128"/>
      <c r="IG10" s="128"/>
      <c r="IH10" s="128"/>
      <c r="II10" s="128"/>
      <c r="IJ10" s="128"/>
      <c r="IK10" s="128"/>
      <c r="IL10" s="128"/>
      <c r="IM10" s="128"/>
      <c r="IN10" s="128"/>
      <c r="IO10" s="128"/>
      <c r="IP10" s="128"/>
      <c r="IQ10" s="128"/>
      <c r="IR10" s="128"/>
      <c r="IS10" s="128"/>
      <c r="IT10" s="128"/>
      <c r="IU10" s="128"/>
    </row>
    <row r="11" spans="1:255" s="4" customFormat="1" ht="13.5" customHeight="1" thickBot="1" x14ac:dyDescent="0.25">
      <c r="A11" s="128" t="s">
        <v>41</v>
      </c>
      <c r="B11" s="129" t="s">
        <v>42</v>
      </c>
      <c r="C11" s="129" t="s">
        <v>43</v>
      </c>
      <c r="D11" s="129" t="s">
        <v>21</v>
      </c>
      <c r="E11" s="129" t="s">
        <v>39</v>
      </c>
      <c r="F11" s="129" t="s">
        <v>40</v>
      </c>
      <c r="G11" s="127" t="s">
        <v>24</v>
      </c>
      <c r="H11" s="13"/>
      <c r="I11" s="11">
        <v>0</v>
      </c>
      <c r="J11" s="11">
        <v>0</v>
      </c>
      <c r="K11" s="11">
        <v>9.5</v>
      </c>
      <c r="L11" s="11">
        <v>9.5</v>
      </c>
      <c r="M11" s="18">
        <f t="shared" si="0"/>
        <v>19</v>
      </c>
      <c r="N11" s="20" t="s">
        <v>41</v>
      </c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8"/>
      <c r="HS11" s="128"/>
      <c r="HT11" s="128"/>
      <c r="HU11" s="128"/>
      <c r="HV11" s="128"/>
      <c r="HW11" s="128"/>
      <c r="HX11" s="128"/>
      <c r="HY11" s="128"/>
      <c r="HZ11" s="128"/>
      <c r="IA11" s="128"/>
      <c r="IB11" s="128"/>
      <c r="IC11" s="128"/>
      <c r="ID11" s="128"/>
      <c r="IE11" s="128"/>
      <c r="IF11" s="128"/>
      <c r="IG11" s="128"/>
      <c r="IH11" s="128"/>
      <c r="II11" s="128"/>
      <c r="IJ11" s="128"/>
      <c r="IK11" s="128"/>
      <c r="IL11" s="128"/>
      <c r="IM11" s="128"/>
      <c r="IN11" s="128"/>
      <c r="IO11" s="128"/>
      <c r="IP11" s="128"/>
      <c r="IQ11" s="128"/>
      <c r="IR11" s="128"/>
      <c r="IS11" s="128"/>
      <c r="IT11" s="128"/>
      <c r="IU11" s="128"/>
    </row>
    <row r="12" spans="1:255" s="4" customFormat="1" ht="13.5" customHeight="1" thickTop="1" x14ac:dyDescent="0.2">
      <c r="A12" s="125" t="s">
        <v>44</v>
      </c>
      <c r="B12" s="129" t="s">
        <v>45</v>
      </c>
      <c r="C12" s="129" t="s">
        <v>46</v>
      </c>
      <c r="D12" s="129" t="s">
        <v>21</v>
      </c>
      <c r="E12" s="129" t="s">
        <v>39</v>
      </c>
      <c r="F12" s="129" t="s">
        <v>40</v>
      </c>
      <c r="G12" s="127" t="s">
        <v>24</v>
      </c>
      <c r="H12" s="14" t="s">
        <v>29</v>
      </c>
      <c r="I12" s="11">
        <v>0</v>
      </c>
      <c r="J12" s="11">
        <v>0</v>
      </c>
      <c r="K12" s="11">
        <v>9.5</v>
      </c>
      <c r="L12" s="11">
        <v>9.5</v>
      </c>
      <c r="M12" s="18">
        <f t="shared" si="0"/>
        <v>19</v>
      </c>
      <c r="N12" s="20" t="s">
        <v>44</v>
      </c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  <c r="FY12" s="128"/>
      <c r="FZ12" s="128"/>
      <c r="GA12" s="128"/>
      <c r="GB12" s="128"/>
      <c r="GC12" s="128"/>
      <c r="GD12" s="128"/>
      <c r="GE12" s="128"/>
      <c r="GF12" s="128"/>
      <c r="GG12" s="128"/>
      <c r="GH12" s="128"/>
      <c r="GI12" s="128"/>
      <c r="GJ12" s="128"/>
      <c r="GK12" s="128"/>
      <c r="GL12" s="128"/>
      <c r="GM12" s="128"/>
      <c r="GN12" s="128"/>
      <c r="GO12" s="128"/>
      <c r="GP12" s="128"/>
      <c r="GQ12" s="128"/>
      <c r="GR12" s="128"/>
      <c r="GS12" s="128"/>
      <c r="GT12" s="128"/>
      <c r="GU12" s="128"/>
      <c r="GV12" s="128"/>
      <c r="GW12" s="128"/>
      <c r="GX12" s="128"/>
      <c r="GY12" s="128"/>
      <c r="GZ12" s="128"/>
      <c r="HA12" s="128"/>
      <c r="HB12" s="128"/>
      <c r="HC12" s="128"/>
      <c r="HD12" s="128"/>
      <c r="HE12" s="128"/>
      <c r="HF12" s="128"/>
      <c r="HG12" s="128"/>
      <c r="HH12" s="128"/>
      <c r="HI12" s="128"/>
      <c r="HJ12" s="128"/>
      <c r="HK12" s="128"/>
      <c r="HL12" s="128"/>
      <c r="HM12" s="128"/>
      <c r="HN12" s="128"/>
      <c r="HO12" s="128"/>
      <c r="HP12" s="128"/>
      <c r="HQ12" s="128"/>
      <c r="HR12" s="128"/>
      <c r="HS12" s="128"/>
      <c r="HT12" s="128"/>
      <c r="HU12" s="128"/>
      <c r="HV12" s="128"/>
      <c r="HW12" s="128"/>
      <c r="HX12" s="128"/>
      <c r="HY12" s="128"/>
      <c r="HZ12" s="128"/>
      <c r="IA12" s="128"/>
      <c r="IB12" s="128"/>
      <c r="IC12" s="128"/>
      <c r="ID12" s="128"/>
      <c r="IE12" s="128"/>
      <c r="IF12" s="128"/>
      <c r="IG12" s="128"/>
      <c r="IH12" s="128"/>
      <c r="II12" s="128"/>
      <c r="IJ12" s="128"/>
      <c r="IK12" s="128"/>
      <c r="IL12" s="128"/>
      <c r="IM12" s="128"/>
      <c r="IN12" s="128"/>
      <c r="IO12" s="128"/>
      <c r="IP12" s="128"/>
      <c r="IQ12" s="128"/>
      <c r="IR12" s="128"/>
      <c r="IS12" s="128"/>
      <c r="IT12" s="128"/>
      <c r="IU12" s="128"/>
    </row>
    <row r="13" spans="1:255" s="4" customFormat="1" ht="13.5" customHeight="1" thickBot="1" x14ac:dyDescent="0.25">
      <c r="A13" s="128" t="s">
        <v>47</v>
      </c>
      <c r="B13" s="129" t="s">
        <v>48</v>
      </c>
      <c r="C13" s="129" t="s">
        <v>49</v>
      </c>
      <c r="D13" s="129" t="s">
        <v>21</v>
      </c>
      <c r="E13" s="129" t="s">
        <v>39</v>
      </c>
      <c r="F13" s="129" t="s">
        <v>40</v>
      </c>
      <c r="G13" s="127" t="s">
        <v>50</v>
      </c>
      <c r="H13" s="13"/>
      <c r="I13" s="11">
        <v>0</v>
      </c>
      <c r="J13" s="11">
        <v>0</v>
      </c>
      <c r="K13" s="11">
        <v>9.5</v>
      </c>
      <c r="L13" s="11">
        <v>9.5</v>
      </c>
      <c r="M13" s="18">
        <f t="shared" si="0"/>
        <v>19</v>
      </c>
      <c r="N13" s="20" t="s">
        <v>47</v>
      </c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  <c r="IR13" s="128"/>
      <c r="IS13" s="128"/>
      <c r="IT13" s="128"/>
      <c r="IU13" s="128"/>
    </row>
    <row r="14" spans="1:255" s="4" customFormat="1" ht="13.5" customHeight="1" thickTop="1" x14ac:dyDescent="0.2">
      <c r="A14" s="125" t="s">
        <v>51</v>
      </c>
      <c r="B14" s="126" t="s">
        <v>52</v>
      </c>
      <c r="C14" s="126" t="s">
        <v>53</v>
      </c>
      <c r="D14" s="126" t="s">
        <v>21</v>
      </c>
      <c r="E14" s="126" t="s">
        <v>39</v>
      </c>
      <c r="F14" s="126" t="s">
        <v>40</v>
      </c>
      <c r="G14" s="127" t="s">
        <v>24</v>
      </c>
      <c r="H14" s="12"/>
      <c r="I14" s="11">
        <v>0</v>
      </c>
      <c r="J14" s="11">
        <v>0</v>
      </c>
      <c r="K14" s="11">
        <v>9.5</v>
      </c>
      <c r="L14" s="11">
        <v>9.5</v>
      </c>
      <c r="M14" s="18">
        <f t="shared" si="0"/>
        <v>19</v>
      </c>
      <c r="N14" s="20" t="s">
        <v>51</v>
      </c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  <c r="IR14" s="128"/>
      <c r="IS14" s="128"/>
      <c r="IT14" s="128"/>
      <c r="IU14" s="128"/>
    </row>
    <row r="15" spans="1:255" s="4" customFormat="1" ht="13.5" customHeight="1" x14ac:dyDescent="0.2">
      <c r="A15" s="128" t="s">
        <v>54</v>
      </c>
      <c r="B15" s="126" t="s">
        <v>55</v>
      </c>
      <c r="C15" s="126" t="s">
        <v>56</v>
      </c>
      <c r="D15" s="126" t="s">
        <v>21</v>
      </c>
      <c r="E15" s="126" t="s">
        <v>39</v>
      </c>
      <c r="F15" s="126" t="s">
        <v>40</v>
      </c>
      <c r="G15" s="127" t="s">
        <v>50</v>
      </c>
      <c r="H15" s="14" t="s">
        <v>33</v>
      </c>
      <c r="I15" s="11">
        <v>0</v>
      </c>
      <c r="J15" s="11">
        <v>0</v>
      </c>
      <c r="K15" s="11">
        <v>9.5</v>
      </c>
      <c r="L15" s="11">
        <v>9.5</v>
      </c>
      <c r="M15" s="18">
        <f t="shared" si="0"/>
        <v>19</v>
      </c>
      <c r="N15" s="20" t="s">
        <v>54</v>
      </c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128"/>
      <c r="GT15" s="128"/>
      <c r="GU15" s="128"/>
      <c r="GV15" s="128"/>
      <c r="GW15" s="128"/>
      <c r="GX15" s="128"/>
      <c r="GY15" s="128"/>
      <c r="GZ15" s="128"/>
      <c r="HA15" s="128"/>
      <c r="HB15" s="128"/>
      <c r="HC15" s="128"/>
      <c r="HD15" s="128"/>
      <c r="HE15" s="128"/>
      <c r="HF15" s="128"/>
      <c r="HG15" s="128"/>
      <c r="HH15" s="128"/>
      <c r="HI15" s="128"/>
      <c r="HJ15" s="128"/>
      <c r="HK15" s="128"/>
      <c r="HL15" s="128"/>
      <c r="HM15" s="128"/>
      <c r="HN15" s="128"/>
      <c r="HO15" s="128"/>
      <c r="HP15" s="128"/>
      <c r="HQ15" s="128"/>
      <c r="HR15" s="128"/>
      <c r="HS15" s="128"/>
      <c r="HT15" s="128"/>
      <c r="HU15" s="128"/>
      <c r="HV15" s="128"/>
      <c r="HW15" s="128"/>
      <c r="HX15" s="128"/>
      <c r="HY15" s="128"/>
      <c r="HZ15" s="128"/>
      <c r="IA15" s="128"/>
      <c r="IB15" s="128"/>
      <c r="IC15" s="128"/>
      <c r="ID15" s="128"/>
      <c r="IE15" s="128"/>
      <c r="IF15" s="128"/>
      <c r="IG15" s="128"/>
      <c r="IH15" s="128"/>
      <c r="II15" s="128"/>
      <c r="IJ15" s="128"/>
      <c r="IK15" s="128"/>
      <c r="IL15" s="128"/>
      <c r="IM15" s="128"/>
      <c r="IN15" s="128"/>
      <c r="IO15" s="128"/>
      <c r="IP15" s="128"/>
      <c r="IQ15" s="128"/>
      <c r="IR15" s="128"/>
      <c r="IS15" s="128"/>
      <c r="IT15" s="128"/>
      <c r="IU15" s="128"/>
    </row>
    <row r="16" spans="1:255" s="4" customFormat="1" ht="13.5" customHeight="1" thickBot="1" x14ac:dyDescent="0.25">
      <c r="A16" s="125" t="s">
        <v>57</v>
      </c>
      <c r="B16" s="129" t="s">
        <v>58</v>
      </c>
      <c r="C16" s="129" t="s">
        <v>59</v>
      </c>
      <c r="D16" s="129" t="s">
        <v>21</v>
      </c>
      <c r="E16" s="129" t="s">
        <v>28</v>
      </c>
      <c r="F16" s="129" t="s">
        <v>40</v>
      </c>
      <c r="G16" s="127" t="s">
        <v>24</v>
      </c>
      <c r="H16" s="13"/>
      <c r="I16" s="11">
        <v>0</v>
      </c>
      <c r="J16" s="11">
        <v>0</v>
      </c>
      <c r="K16" s="11">
        <v>9.5</v>
      </c>
      <c r="L16" s="11">
        <v>9.5</v>
      </c>
      <c r="M16" s="18">
        <f t="shared" si="0"/>
        <v>19</v>
      </c>
      <c r="N16" s="20" t="s">
        <v>57</v>
      </c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128"/>
      <c r="GI16" s="128"/>
      <c r="GJ16" s="128"/>
      <c r="GK16" s="128"/>
      <c r="GL16" s="128"/>
      <c r="GM16" s="128"/>
      <c r="GN16" s="128"/>
      <c r="GO16" s="128"/>
      <c r="GP16" s="128"/>
      <c r="GQ16" s="128"/>
      <c r="GR16" s="128"/>
      <c r="GS16" s="128"/>
      <c r="GT16" s="128"/>
      <c r="GU16" s="128"/>
      <c r="GV16" s="128"/>
      <c r="GW16" s="128"/>
      <c r="GX16" s="128"/>
      <c r="GY16" s="128"/>
      <c r="GZ16" s="128"/>
      <c r="HA16" s="128"/>
      <c r="HB16" s="128"/>
      <c r="HC16" s="128"/>
      <c r="HD16" s="128"/>
      <c r="HE16" s="128"/>
      <c r="HF16" s="128"/>
      <c r="HG16" s="128"/>
      <c r="HH16" s="128"/>
      <c r="HI16" s="128"/>
      <c r="HJ16" s="128"/>
      <c r="HK16" s="128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128"/>
      <c r="HY16" s="128"/>
      <c r="HZ16" s="128"/>
      <c r="IA16" s="128"/>
      <c r="IB16" s="128"/>
      <c r="IC16" s="128"/>
      <c r="ID16" s="128"/>
      <c r="IE16" s="128"/>
      <c r="IF16" s="128"/>
      <c r="IG16" s="128"/>
      <c r="IH16" s="128"/>
      <c r="II16" s="128"/>
      <c r="IJ16" s="128"/>
      <c r="IK16" s="128"/>
      <c r="IL16" s="128"/>
      <c r="IM16" s="128"/>
      <c r="IN16" s="128"/>
      <c r="IO16" s="128"/>
      <c r="IP16" s="128"/>
      <c r="IQ16" s="128"/>
      <c r="IR16" s="128"/>
      <c r="IS16" s="128"/>
      <c r="IT16" s="128"/>
      <c r="IU16" s="128"/>
    </row>
    <row r="17" spans="1:14" s="3" customFormat="1" ht="13.5" customHeight="1" thickTop="1" thickBot="1" x14ac:dyDescent="0.25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</row>
    <row r="18" spans="1:14" s="4" customFormat="1" ht="13.5" customHeight="1" thickTop="1" x14ac:dyDescent="0.2">
      <c r="A18" s="128" t="s">
        <v>60</v>
      </c>
      <c r="B18" s="129" t="s">
        <v>61</v>
      </c>
      <c r="C18" s="129" t="s">
        <v>62</v>
      </c>
      <c r="D18" s="129" t="s">
        <v>63</v>
      </c>
      <c r="E18" s="129"/>
      <c r="F18" s="129" t="s">
        <v>23</v>
      </c>
      <c r="G18" s="127" t="s">
        <v>24</v>
      </c>
      <c r="H18" s="12"/>
      <c r="I18" s="11">
        <v>0</v>
      </c>
      <c r="J18" s="11">
        <v>0</v>
      </c>
      <c r="K18" s="11">
        <v>9.5</v>
      </c>
      <c r="L18" s="11">
        <v>9.5</v>
      </c>
      <c r="M18" s="19">
        <f t="shared" ref="M18:M39" si="1">SUM(I18:L18)</f>
        <v>19</v>
      </c>
      <c r="N18" s="21" t="s">
        <v>64</v>
      </c>
    </row>
    <row r="19" spans="1:14" s="3" customFormat="1" ht="13.5" customHeight="1" x14ac:dyDescent="0.2">
      <c r="A19" s="125" t="s">
        <v>65</v>
      </c>
      <c r="B19" s="129" t="s">
        <v>30</v>
      </c>
      <c r="C19" s="129" t="s">
        <v>66</v>
      </c>
      <c r="D19" s="129" t="s">
        <v>63</v>
      </c>
      <c r="E19" s="129" t="s">
        <v>67</v>
      </c>
      <c r="F19" s="129" t="s">
        <v>23</v>
      </c>
      <c r="G19" s="127" t="s">
        <v>24</v>
      </c>
      <c r="H19" s="14" t="s">
        <v>36</v>
      </c>
      <c r="I19" s="11">
        <v>0</v>
      </c>
      <c r="J19" s="11">
        <v>0</v>
      </c>
      <c r="K19" s="11">
        <v>9.5</v>
      </c>
      <c r="L19" s="11">
        <v>9.5</v>
      </c>
      <c r="M19" s="19">
        <f t="shared" si="1"/>
        <v>19</v>
      </c>
      <c r="N19" s="21" t="s">
        <v>60</v>
      </c>
    </row>
    <row r="20" spans="1:14" s="3" customFormat="1" ht="13.5" customHeight="1" thickBot="1" x14ac:dyDescent="0.25">
      <c r="A20" s="128" t="s">
        <v>68</v>
      </c>
      <c r="B20" s="129" t="s">
        <v>30</v>
      </c>
      <c r="C20" s="129" t="s">
        <v>69</v>
      </c>
      <c r="D20" s="129" t="s">
        <v>63</v>
      </c>
      <c r="E20" s="129" t="s">
        <v>70</v>
      </c>
      <c r="F20" s="129" t="s">
        <v>23</v>
      </c>
      <c r="G20" s="127"/>
      <c r="H20" s="13"/>
      <c r="I20" s="11">
        <v>0</v>
      </c>
      <c r="J20" s="11">
        <v>0</v>
      </c>
      <c r="K20" s="11">
        <v>9.5</v>
      </c>
      <c r="L20" s="11">
        <v>9.5</v>
      </c>
      <c r="M20" s="22">
        <f t="shared" si="1"/>
        <v>19</v>
      </c>
      <c r="N20" s="21" t="s">
        <v>65</v>
      </c>
    </row>
    <row r="21" spans="1:14" s="3" customFormat="1" ht="13.5" customHeight="1" thickTop="1" x14ac:dyDescent="0.2">
      <c r="A21" s="125" t="s">
        <v>71</v>
      </c>
      <c r="B21" s="129" t="s">
        <v>30</v>
      </c>
      <c r="C21" s="129" t="s">
        <v>72</v>
      </c>
      <c r="D21" s="129" t="s">
        <v>63</v>
      </c>
      <c r="E21" s="129" t="s">
        <v>73</v>
      </c>
      <c r="F21" s="129" t="s">
        <v>23</v>
      </c>
      <c r="G21" s="127"/>
      <c r="H21" s="12"/>
      <c r="I21" s="11">
        <v>4</v>
      </c>
      <c r="J21" s="11">
        <v>4</v>
      </c>
      <c r="K21" s="11">
        <v>9.5</v>
      </c>
      <c r="L21" s="11">
        <v>9.5</v>
      </c>
      <c r="M21" s="19">
        <f t="shared" si="1"/>
        <v>27</v>
      </c>
      <c r="N21" s="21" t="s">
        <v>68</v>
      </c>
    </row>
    <row r="22" spans="1:14" s="3" customFormat="1" ht="13.5" customHeight="1" x14ac:dyDescent="0.2">
      <c r="A22" s="128" t="s">
        <v>74</v>
      </c>
      <c r="B22" s="129" t="s">
        <v>30</v>
      </c>
      <c r="C22" s="129" t="s">
        <v>75</v>
      </c>
      <c r="D22" s="129" t="s">
        <v>63</v>
      </c>
      <c r="E22" s="129" t="s">
        <v>76</v>
      </c>
      <c r="F22" s="129" t="s">
        <v>23</v>
      </c>
      <c r="G22" s="127"/>
      <c r="H22" s="14" t="s">
        <v>41</v>
      </c>
      <c r="I22" s="11">
        <v>0</v>
      </c>
      <c r="J22" s="11">
        <v>0</v>
      </c>
      <c r="K22" s="11">
        <v>9.5</v>
      </c>
      <c r="L22" s="11">
        <v>9.5</v>
      </c>
      <c r="M22" s="19">
        <f t="shared" si="1"/>
        <v>19</v>
      </c>
      <c r="N22" s="21" t="s">
        <v>71</v>
      </c>
    </row>
    <row r="23" spans="1:14" s="3" customFormat="1" ht="13.5" customHeight="1" thickBot="1" x14ac:dyDescent="0.25">
      <c r="A23" s="125" t="s">
        <v>77</v>
      </c>
      <c r="B23" s="129" t="s">
        <v>30</v>
      </c>
      <c r="C23" s="129" t="s">
        <v>78</v>
      </c>
      <c r="D23" s="129" t="s">
        <v>63</v>
      </c>
      <c r="E23" s="129" t="s">
        <v>79</v>
      </c>
      <c r="F23" s="129" t="s">
        <v>23</v>
      </c>
      <c r="G23" s="127"/>
      <c r="H23" s="13"/>
      <c r="I23" s="11">
        <v>0</v>
      </c>
      <c r="J23" s="11">
        <v>0</v>
      </c>
      <c r="K23" s="11">
        <v>9.5</v>
      </c>
      <c r="L23" s="11">
        <v>9.5</v>
      </c>
      <c r="M23" s="19">
        <f t="shared" si="1"/>
        <v>19</v>
      </c>
      <c r="N23" s="21" t="s">
        <v>74</v>
      </c>
    </row>
    <row r="24" spans="1:14" s="3" customFormat="1" ht="13.5" customHeight="1" thickTop="1" x14ac:dyDescent="0.2">
      <c r="A24" s="128" t="s">
        <v>80</v>
      </c>
      <c r="B24" s="126" t="s">
        <v>81</v>
      </c>
      <c r="C24" s="126" t="s">
        <v>82</v>
      </c>
      <c r="D24" s="126" t="s">
        <v>63</v>
      </c>
      <c r="E24" s="126" t="s">
        <v>83</v>
      </c>
      <c r="F24" s="126" t="s">
        <v>40</v>
      </c>
      <c r="G24" s="127" t="s">
        <v>24</v>
      </c>
      <c r="H24" s="12"/>
      <c r="I24" s="11">
        <v>0</v>
      </c>
      <c r="J24" s="11">
        <v>0</v>
      </c>
      <c r="K24" s="11">
        <v>9.5</v>
      </c>
      <c r="L24" s="11">
        <v>9.5</v>
      </c>
      <c r="M24" s="19">
        <f t="shared" si="1"/>
        <v>19</v>
      </c>
      <c r="N24" s="21" t="s">
        <v>77</v>
      </c>
    </row>
    <row r="25" spans="1:14" s="4" customFormat="1" ht="13.5" customHeight="1" x14ac:dyDescent="0.2">
      <c r="A25" s="125" t="s">
        <v>84</v>
      </c>
      <c r="B25" s="126" t="s">
        <v>85</v>
      </c>
      <c r="C25" s="126" t="s">
        <v>86</v>
      </c>
      <c r="D25" s="126" t="s">
        <v>63</v>
      </c>
      <c r="E25" s="126" t="s">
        <v>76</v>
      </c>
      <c r="F25" s="126" t="s">
        <v>40</v>
      </c>
      <c r="G25" s="127" t="s">
        <v>50</v>
      </c>
      <c r="H25" s="14" t="s">
        <v>44</v>
      </c>
      <c r="I25" s="11">
        <v>0</v>
      </c>
      <c r="J25" s="11">
        <v>0</v>
      </c>
      <c r="K25" s="11">
        <v>9.5</v>
      </c>
      <c r="L25" s="11">
        <v>9.5</v>
      </c>
      <c r="M25" s="19">
        <f t="shared" si="1"/>
        <v>19</v>
      </c>
      <c r="N25" s="21" t="s">
        <v>80</v>
      </c>
    </row>
    <row r="26" spans="1:14" s="4" customFormat="1" ht="13.5" customHeight="1" thickBot="1" x14ac:dyDescent="0.25">
      <c r="A26" s="128" t="s">
        <v>87</v>
      </c>
      <c r="B26" s="129" t="s">
        <v>88</v>
      </c>
      <c r="C26" s="129" t="s">
        <v>43</v>
      </c>
      <c r="D26" s="126" t="s">
        <v>63</v>
      </c>
      <c r="E26" s="126" t="s">
        <v>76</v>
      </c>
      <c r="F26" s="126" t="s">
        <v>40</v>
      </c>
      <c r="G26" s="127" t="s">
        <v>89</v>
      </c>
      <c r="H26" s="13"/>
      <c r="I26" s="11">
        <v>0</v>
      </c>
      <c r="J26" s="11">
        <v>0</v>
      </c>
      <c r="K26" s="11">
        <v>9.5</v>
      </c>
      <c r="L26" s="11">
        <v>9.5</v>
      </c>
      <c r="M26" s="19">
        <f t="shared" si="1"/>
        <v>19</v>
      </c>
      <c r="N26" s="21" t="s">
        <v>84</v>
      </c>
    </row>
    <row r="27" spans="1:14" s="3" customFormat="1" ht="13.5" customHeight="1" thickTop="1" x14ac:dyDescent="0.2">
      <c r="A27" s="125" t="s">
        <v>90</v>
      </c>
      <c r="B27" s="129" t="s">
        <v>91</v>
      </c>
      <c r="C27" s="129"/>
      <c r="D27" s="126" t="s">
        <v>63</v>
      </c>
      <c r="E27" s="126" t="s">
        <v>76</v>
      </c>
      <c r="F27" s="126" t="s">
        <v>40</v>
      </c>
      <c r="G27" s="127" t="s">
        <v>89</v>
      </c>
      <c r="H27" s="12"/>
      <c r="I27" s="11">
        <v>0</v>
      </c>
      <c r="J27" s="11">
        <v>0</v>
      </c>
      <c r="K27" s="11">
        <v>9.5</v>
      </c>
      <c r="L27" s="11">
        <v>9.5</v>
      </c>
      <c r="M27" s="19">
        <f t="shared" si="1"/>
        <v>19</v>
      </c>
      <c r="N27" s="21" t="s">
        <v>87</v>
      </c>
    </row>
    <row r="28" spans="1:14" s="3" customFormat="1" ht="13.5" customHeight="1" x14ac:dyDescent="0.2">
      <c r="A28" s="128" t="s">
        <v>92</v>
      </c>
      <c r="B28" s="129" t="s">
        <v>93</v>
      </c>
      <c r="C28" s="129" t="s">
        <v>94</v>
      </c>
      <c r="D28" s="126" t="s">
        <v>63</v>
      </c>
      <c r="E28" s="126" t="s">
        <v>76</v>
      </c>
      <c r="F28" s="126" t="s">
        <v>40</v>
      </c>
      <c r="G28" s="127" t="s">
        <v>89</v>
      </c>
      <c r="H28" s="14" t="s">
        <v>47</v>
      </c>
      <c r="I28" s="11">
        <v>0</v>
      </c>
      <c r="J28" s="11">
        <v>0</v>
      </c>
      <c r="K28" s="11">
        <v>9.5</v>
      </c>
      <c r="L28" s="11">
        <v>9.5</v>
      </c>
      <c r="M28" s="19">
        <f t="shared" si="1"/>
        <v>19</v>
      </c>
      <c r="N28" s="21" t="s">
        <v>90</v>
      </c>
    </row>
    <row r="29" spans="1:14" s="3" customFormat="1" ht="13.5" customHeight="1" thickBot="1" x14ac:dyDescent="0.25">
      <c r="A29" s="125" t="s">
        <v>95</v>
      </c>
      <c r="B29" s="129" t="s">
        <v>96</v>
      </c>
      <c r="C29" s="129" t="s">
        <v>97</v>
      </c>
      <c r="D29" s="126" t="s">
        <v>63</v>
      </c>
      <c r="E29" s="126" t="s">
        <v>76</v>
      </c>
      <c r="F29" s="126" t="s">
        <v>40</v>
      </c>
      <c r="G29" s="127" t="s">
        <v>89</v>
      </c>
      <c r="H29" s="13"/>
      <c r="I29" s="11">
        <v>0</v>
      </c>
      <c r="J29" s="11">
        <v>0</v>
      </c>
      <c r="K29" s="11">
        <v>9.5</v>
      </c>
      <c r="L29" s="11">
        <v>9.5</v>
      </c>
      <c r="M29" s="19">
        <f t="shared" si="1"/>
        <v>19</v>
      </c>
      <c r="N29" s="21" t="s">
        <v>92</v>
      </c>
    </row>
    <row r="30" spans="1:14" s="3" customFormat="1" ht="13.5" customHeight="1" thickTop="1" x14ac:dyDescent="0.2">
      <c r="A30" s="128" t="s">
        <v>98</v>
      </c>
      <c r="B30" s="126" t="s">
        <v>99</v>
      </c>
      <c r="C30" s="126" t="s">
        <v>100</v>
      </c>
      <c r="D30" s="126" t="s">
        <v>63</v>
      </c>
      <c r="E30" s="126" t="s">
        <v>39</v>
      </c>
      <c r="F30" s="126" t="s">
        <v>40</v>
      </c>
      <c r="G30" s="127" t="s">
        <v>24</v>
      </c>
      <c r="H30" s="12"/>
      <c r="I30" s="11">
        <v>0</v>
      </c>
      <c r="J30" s="11">
        <v>0</v>
      </c>
      <c r="K30" s="11">
        <v>9.5</v>
      </c>
      <c r="L30" s="11">
        <v>9.5</v>
      </c>
      <c r="M30" s="19">
        <f t="shared" si="1"/>
        <v>19</v>
      </c>
      <c r="N30" s="21" t="s">
        <v>95</v>
      </c>
    </row>
    <row r="31" spans="1:14" s="3" customFormat="1" ht="13.5" customHeight="1" x14ac:dyDescent="0.2">
      <c r="A31" s="125" t="s">
        <v>101</v>
      </c>
      <c r="B31" s="126" t="s">
        <v>102</v>
      </c>
      <c r="C31" s="126" t="s">
        <v>103</v>
      </c>
      <c r="D31" s="126" t="s">
        <v>63</v>
      </c>
      <c r="E31" s="126" t="s">
        <v>39</v>
      </c>
      <c r="F31" s="126" t="s">
        <v>40</v>
      </c>
      <c r="G31" s="127" t="s">
        <v>24</v>
      </c>
      <c r="H31" s="14" t="s">
        <v>51</v>
      </c>
      <c r="I31" s="11">
        <v>0</v>
      </c>
      <c r="J31" s="11">
        <v>0</v>
      </c>
      <c r="K31" s="11">
        <v>9.5</v>
      </c>
      <c r="L31" s="11">
        <v>9.5</v>
      </c>
      <c r="M31" s="19">
        <f t="shared" si="1"/>
        <v>19</v>
      </c>
      <c r="N31" s="21" t="s">
        <v>98</v>
      </c>
    </row>
    <row r="32" spans="1:14" s="4" customFormat="1" ht="13.5" customHeight="1" thickBot="1" x14ac:dyDescent="0.25">
      <c r="A32" s="128" t="s">
        <v>104</v>
      </c>
      <c r="B32" s="126" t="s">
        <v>105</v>
      </c>
      <c r="C32" s="126" t="s">
        <v>106</v>
      </c>
      <c r="D32" s="126" t="s">
        <v>63</v>
      </c>
      <c r="E32" s="126" t="s">
        <v>39</v>
      </c>
      <c r="F32" s="126" t="s">
        <v>40</v>
      </c>
      <c r="G32" s="127" t="s">
        <v>24</v>
      </c>
      <c r="H32" s="13"/>
      <c r="I32" s="11">
        <v>0</v>
      </c>
      <c r="J32" s="11">
        <v>0</v>
      </c>
      <c r="K32" s="11">
        <v>9.5</v>
      </c>
      <c r="L32" s="11">
        <v>9.5</v>
      </c>
      <c r="M32" s="19">
        <f t="shared" si="1"/>
        <v>19</v>
      </c>
      <c r="N32" s="21" t="s">
        <v>101</v>
      </c>
    </row>
    <row r="33" spans="1:15" s="3" customFormat="1" ht="13.5" customHeight="1" thickTop="1" x14ac:dyDescent="0.2">
      <c r="A33" s="125" t="s">
        <v>107</v>
      </c>
      <c r="B33" s="126" t="s">
        <v>108</v>
      </c>
      <c r="C33" s="126" t="s">
        <v>109</v>
      </c>
      <c r="D33" s="126" t="s">
        <v>63</v>
      </c>
      <c r="E33" s="126" t="s">
        <v>39</v>
      </c>
      <c r="F33" s="126" t="s">
        <v>40</v>
      </c>
      <c r="G33" s="127" t="s">
        <v>50</v>
      </c>
      <c r="H33" s="12"/>
      <c r="I33" s="11">
        <v>0</v>
      </c>
      <c r="J33" s="11">
        <v>0</v>
      </c>
      <c r="K33" s="11">
        <v>9.5</v>
      </c>
      <c r="L33" s="11">
        <v>9.5</v>
      </c>
      <c r="M33" s="19">
        <f t="shared" si="1"/>
        <v>19</v>
      </c>
      <c r="N33" s="21" t="s">
        <v>104</v>
      </c>
      <c r="O33" s="125"/>
    </row>
    <row r="34" spans="1:15" s="3" customFormat="1" ht="13.5" customHeight="1" x14ac:dyDescent="0.2">
      <c r="A34" s="128" t="s">
        <v>110</v>
      </c>
      <c r="B34" s="126" t="s">
        <v>111</v>
      </c>
      <c r="C34" s="126" t="s">
        <v>100</v>
      </c>
      <c r="D34" s="126" t="s">
        <v>63</v>
      </c>
      <c r="E34" s="126" t="s">
        <v>39</v>
      </c>
      <c r="F34" s="126" t="s">
        <v>40</v>
      </c>
      <c r="G34" s="127" t="s">
        <v>50</v>
      </c>
      <c r="H34" s="14" t="s">
        <v>54</v>
      </c>
      <c r="I34" s="11">
        <v>0</v>
      </c>
      <c r="J34" s="11">
        <v>0</v>
      </c>
      <c r="K34" s="11">
        <v>9.5</v>
      </c>
      <c r="L34" s="11">
        <v>9.5</v>
      </c>
      <c r="M34" s="19">
        <f t="shared" si="1"/>
        <v>19</v>
      </c>
      <c r="N34" s="21" t="s">
        <v>107</v>
      </c>
      <c r="O34" s="125"/>
    </row>
    <row r="35" spans="1:15" s="4" customFormat="1" ht="13.5" customHeight="1" thickBot="1" x14ac:dyDescent="0.25">
      <c r="A35" s="125" t="s">
        <v>112</v>
      </c>
      <c r="B35" s="126" t="s">
        <v>113</v>
      </c>
      <c r="C35" s="126" t="s">
        <v>114</v>
      </c>
      <c r="D35" s="126" t="s">
        <v>63</v>
      </c>
      <c r="E35" s="126" t="s">
        <v>39</v>
      </c>
      <c r="F35" s="126" t="s">
        <v>40</v>
      </c>
      <c r="G35" s="127" t="s">
        <v>24</v>
      </c>
      <c r="H35" s="13"/>
      <c r="I35" s="11">
        <v>0</v>
      </c>
      <c r="J35" s="11">
        <v>0</v>
      </c>
      <c r="K35" s="11">
        <v>9.5</v>
      </c>
      <c r="L35" s="11">
        <v>9.5</v>
      </c>
      <c r="M35" s="19">
        <f t="shared" si="1"/>
        <v>19</v>
      </c>
      <c r="N35" s="21" t="s">
        <v>110</v>
      </c>
      <c r="O35" s="128"/>
    </row>
    <row r="36" spans="1:15" s="3" customFormat="1" ht="13.5" customHeight="1" thickTop="1" x14ac:dyDescent="0.2">
      <c r="A36" s="128" t="s">
        <v>115</v>
      </c>
      <c r="B36" s="126" t="s">
        <v>116</v>
      </c>
      <c r="C36" s="126" t="s">
        <v>117</v>
      </c>
      <c r="D36" s="126" t="s">
        <v>63</v>
      </c>
      <c r="E36" s="126" t="s">
        <v>39</v>
      </c>
      <c r="F36" s="126" t="s">
        <v>40</v>
      </c>
      <c r="G36" s="127" t="s">
        <v>50</v>
      </c>
      <c r="H36" s="12"/>
      <c r="I36" s="11">
        <v>0</v>
      </c>
      <c r="J36" s="11">
        <v>0</v>
      </c>
      <c r="K36" s="11">
        <v>9.5</v>
      </c>
      <c r="L36" s="11">
        <v>9.5</v>
      </c>
      <c r="M36" s="19">
        <f t="shared" si="1"/>
        <v>19</v>
      </c>
      <c r="N36" s="21" t="s">
        <v>112</v>
      </c>
      <c r="O36" s="125"/>
    </row>
    <row r="37" spans="1:15" s="4" customFormat="1" ht="13.5" customHeight="1" x14ac:dyDescent="0.2">
      <c r="A37" s="125" t="s">
        <v>118</v>
      </c>
      <c r="B37" s="126" t="s">
        <v>119</v>
      </c>
      <c r="C37" s="126" t="s">
        <v>120</v>
      </c>
      <c r="D37" s="126" t="s">
        <v>63</v>
      </c>
      <c r="E37" s="126" t="s">
        <v>39</v>
      </c>
      <c r="F37" s="126" t="s">
        <v>40</v>
      </c>
      <c r="G37" s="127" t="s">
        <v>50</v>
      </c>
      <c r="H37" s="14" t="s">
        <v>57</v>
      </c>
      <c r="I37" s="11">
        <v>0</v>
      </c>
      <c r="J37" s="11">
        <v>0</v>
      </c>
      <c r="K37" s="11">
        <v>9.5</v>
      </c>
      <c r="L37" s="11">
        <v>9.5</v>
      </c>
      <c r="M37" s="19">
        <f t="shared" si="1"/>
        <v>19</v>
      </c>
      <c r="N37" s="21" t="s">
        <v>115</v>
      </c>
      <c r="O37" s="128"/>
    </row>
    <row r="38" spans="1:15" s="4" customFormat="1" ht="13.5" customHeight="1" thickBot="1" x14ac:dyDescent="0.25">
      <c r="A38" s="128" t="s">
        <v>121</v>
      </c>
      <c r="B38" s="126" t="s">
        <v>122</v>
      </c>
      <c r="C38" s="126" t="s">
        <v>123</v>
      </c>
      <c r="D38" s="126" t="s">
        <v>63</v>
      </c>
      <c r="E38" s="126" t="s">
        <v>39</v>
      </c>
      <c r="F38" s="126" t="s">
        <v>40</v>
      </c>
      <c r="G38" s="127" t="s">
        <v>24</v>
      </c>
      <c r="H38" s="13"/>
      <c r="I38" s="11">
        <v>0</v>
      </c>
      <c r="J38" s="11">
        <v>0</v>
      </c>
      <c r="K38" s="11">
        <v>9.5</v>
      </c>
      <c r="L38" s="11">
        <v>9.5</v>
      </c>
      <c r="M38" s="19">
        <f t="shared" si="1"/>
        <v>19</v>
      </c>
      <c r="N38" s="21" t="s">
        <v>118</v>
      </c>
      <c r="O38" s="128"/>
    </row>
    <row r="39" spans="1:15" s="4" customFormat="1" ht="13.5" customHeight="1" thickTop="1" x14ac:dyDescent="0.2">
      <c r="A39" s="125" t="s">
        <v>124</v>
      </c>
      <c r="B39" s="129" t="s">
        <v>125</v>
      </c>
      <c r="C39" s="129"/>
      <c r="D39" s="126" t="s">
        <v>63</v>
      </c>
      <c r="E39" s="126" t="s">
        <v>39</v>
      </c>
      <c r="F39" s="126" t="s">
        <v>40</v>
      </c>
      <c r="G39" s="127" t="s">
        <v>89</v>
      </c>
      <c r="H39" s="12"/>
      <c r="I39" s="11">
        <v>0</v>
      </c>
      <c r="J39" s="11">
        <v>0</v>
      </c>
      <c r="K39" s="11">
        <v>9.5</v>
      </c>
      <c r="L39" s="11">
        <v>9.5</v>
      </c>
      <c r="M39" s="19">
        <f t="shared" si="1"/>
        <v>19</v>
      </c>
      <c r="N39" s="21" t="s">
        <v>121</v>
      </c>
      <c r="O39" s="128"/>
    </row>
    <row r="40" spans="1:15" s="4" customFormat="1" ht="13.5" customHeight="1" thickBot="1" x14ac:dyDescent="0.25">
      <c r="A40" s="128" t="s">
        <v>126</v>
      </c>
      <c r="B40" s="126" t="s">
        <v>127</v>
      </c>
      <c r="C40" s="126" t="s">
        <v>128</v>
      </c>
      <c r="D40" s="126" t="s">
        <v>63</v>
      </c>
      <c r="E40" s="126" t="s">
        <v>79</v>
      </c>
      <c r="F40" s="126" t="s">
        <v>40</v>
      </c>
      <c r="G40" s="127" t="s">
        <v>24</v>
      </c>
      <c r="H40" s="14" t="s">
        <v>60</v>
      </c>
      <c r="I40" s="11">
        <v>0</v>
      </c>
      <c r="J40" s="11">
        <v>0</v>
      </c>
      <c r="K40" s="11">
        <v>9.5</v>
      </c>
      <c r="L40" s="11">
        <v>9.5</v>
      </c>
      <c r="M40" s="22">
        <f>SUM(I40:L40)</f>
        <v>19</v>
      </c>
      <c r="N40" s="21" t="s">
        <v>124</v>
      </c>
      <c r="O40" s="128" t="s">
        <v>129</v>
      </c>
    </row>
    <row r="41" spans="1:15" s="4" customFormat="1" ht="13.5" customHeight="1" thickTop="1" x14ac:dyDescent="0.2">
      <c r="A41" s="125" t="s">
        <v>130</v>
      </c>
      <c r="B41" s="126" t="s">
        <v>131</v>
      </c>
      <c r="C41" s="126" t="s">
        <v>132</v>
      </c>
      <c r="D41" s="126" t="s">
        <v>63</v>
      </c>
      <c r="E41" s="126" t="s">
        <v>28</v>
      </c>
      <c r="F41" s="126" t="s">
        <v>40</v>
      </c>
      <c r="G41" s="127" t="s">
        <v>24</v>
      </c>
      <c r="H41" s="12"/>
      <c r="I41" s="11">
        <v>0</v>
      </c>
      <c r="J41" s="11">
        <v>0</v>
      </c>
      <c r="K41" s="11">
        <v>9.5</v>
      </c>
      <c r="L41" s="11">
        <v>0</v>
      </c>
      <c r="M41" s="22">
        <f>SUM(I41:L41)</f>
        <v>9.5</v>
      </c>
      <c r="N41" s="31" t="s">
        <v>126</v>
      </c>
      <c r="O41" s="128"/>
    </row>
    <row r="42" spans="1:15" s="4" customFormat="1" ht="13.5" customHeight="1" x14ac:dyDescent="0.2">
      <c r="A42" s="128" t="s">
        <v>133</v>
      </c>
      <c r="B42" s="130" t="s">
        <v>134</v>
      </c>
      <c r="C42" s="130" t="s">
        <v>100</v>
      </c>
      <c r="D42" s="130" t="s">
        <v>63</v>
      </c>
      <c r="E42" s="130" t="s">
        <v>135</v>
      </c>
      <c r="F42" s="130" t="s">
        <v>40</v>
      </c>
      <c r="G42" s="131" t="s">
        <v>24</v>
      </c>
      <c r="H42" s="14" t="s">
        <v>65</v>
      </c>
      <c r="I42" s="25">
        <v>0</v>
      </c>
      <c r="J42" s="25">
        <v>0</v>
      </c>
      <c r="K42" s="11">
        <v>9.5</v>
      </c>
      <c r="L42" s="11">
        <v>9.5</v>
      </c>
      <c r="M42" s="26">
        <f>SUM(I42:L42)</f>
        <v>19</v>
      </c>
      <c r="N42" s="27" t="s">
        <v>130</v>
      </c>
      <c r="O42" s="128" t="s">
        <v>136</v>
      </c>
    </row>
    <row r="43" spans="1:15" s="4" customFormat="1" ht="13.5" customHeight="1" thickBot="1" x14ac:dyDescent="0.25">
      <c r="A43" s="125" t="s">
        <v>137</v>
      </c>
      <c r="B43" s="129" t="s">
        <v>138</v>
      </c>
      <c r="C43" s="129" t="s">
        <v>139</v>
      </c>
      <c r="D43" s="129" t="s">
        <v>63</v>
      </c>
      <c r="E43" s="129" t="s">
        <v>73</v>
      </c>
      <c r="F43" s="129" t="s">
        <v>23</v>
      </c>
      <c r="G43" s="127" t="s">
        <v>140</v>
      </c>
      <c r="H43" s="13"/>
      <c r="I43" s="11">
        <v>0</v>
      </c>
      <c r="J43" s="11">
        <v>4</v>
      </c>
      <c r="K43" s="11">
        <v>0</v>
      </c>
      <c r="L43" s="11">
        <v>13.65</v>
      </c>
      <c r="M43" s="23">
        <f>SUM(I43:L43)</f>
        <v>17.649999999999999</v>
      </c>
      <c r="N43" s="30" t="s">
        <v>64</v>
      </c>
      <c r="O43" s="128"/>
    </row>
    <row r="44" spans="1:15" s="4" customFormat="1" ht="13.5" customHeight="1" thickTop="1" thickBot="1" x14ac:dyDescent="0.25">
      <c r="A44" s="128"/>
      <c r="B44" s="125"/>
      <c r="C44" s="125"/>
      <c r="D44" s="125"/>
      <c r="E44" s="125"/>
      <c r="F44" s="125"/>
      <c r="G44" s="132"/>
      <c r="H44" s="6"/>
      <c r="I44" s="28"/>
      <c r="J44" s="28"/>
      <c r="K44" s="28"/>
      <c r="L44" s="28"/>
      <c r="M44" s="28"/>
      <c r="N44" s="28"/>
      <c r="O44" s="128"/>
    </row>
    <row r="45" spans="1:15" s="4" customFormat="1" ht="13.5" customHeight="1" thickTop="1" x14ac:dyDescent="0.2">
      <c r="A45" s="128" t="s">
        <v>141</v>
      </c>
      <c r="B45" s="126" t="s">
        <v>142</v>
      </c>
      <c r="C45" s="126" t="s">
        <v>117</v>
      </c>
      <c r="D45" s="126"/>
      <c r="E45" s="126" t="s">
        <v>28</v>
      </c>
      <c r="F45" s="126" t="s">
        <v>23</v>
      </c>
      <c r="G45" s="129" t="s">
        <v>143</v>
      </c>
      <c r="H45" s="12"/>
      <c r="I45" s="11">
        <v>4</v>
      </c>
      <c r="J45" s="11">
        <v>4</v>
      </c>
      <c r="K45" s="11">
        <v>14.25</v>
      </c>
      <c r="L45" s="11">
        <v>14.25</v>
      </c>
      <c r="M45" s="23">
        <f t="shared" ref="M45:M50" si="2">SUM(I45:L45)</f>
        <v>36.5</v>
      </c>
      <c r="N45" s="24" t="s">
        <v>133</v>
      </c>
      <c r="O45" s="128" t="s">
        <v>144</v>
      </c>
    </row>
    <row r="46" spans="1:15" s="4" customFormat="1" ht="13.5" customHeight="1" thickBot="1" x14ac:dyDescent="0.25">
      <c r="A46" s="125" t="s">
        <v>145</v>
      </c>
      <c r="B46" s="126" t="s">
        <v>146</v>
      </c>
      <c r="C46" s="126"/>
      <c r="D46" s="126"/>
      <c r="E46" s="129" t="s">
        <v>39</v>
      </c>
      <c r="F46" s="126" t="s">
        <v>40</v>
      </c>
      <c r="G46" s="129" t="s">
        <v>143</v>
      </c>
      <c r="H46" s="13" t="s">
        <v>68</v>
      </c>
      <c r="I46" s="11">
        <v>4</v>
      </c>
      <c r="J46" s="11">
        <v>4</v>
      </c>
      <c r="K46" s="11">
        <v>14.25</v>
      </c>
      <c r="L46" s="11">
        <v>14.25</v>
      </c>
      <c r="M46" s="23">
        <f t="shared" si="2"/>
        <v>36.5</v>
      </c>
      <c r="N46" s="24" t="s">
        <v>137</v>
      </c>
      <c r="O46" s="128" t="s">
        <v>144</v>
      </c>
    </row>
    <row r="47" spans="1:15" s="4" customFormat="1" ht="13.5" customHeight="1" thickTop="1" x14ac:dyDescent="0.2">
      <c r="A47" s="128" t="s">
        <v>147</v>
      </c>
      <c r="B47" s="126" t="s">
        <v>148</v>
      </c>
      <c r="C47" s="126"/>
      <c r="D47" s="126"/>
      <c r="E47" s="129" t="s">
        <v>39</v>
      </c>
      <c r="F47" s="126" t="s">
        <v>40</v>
      </c>
      <c r="G47" s="129" t="s">
        <v>143</v>
      </c>
      <c r="H47" s="12"/>
      <c r="I47" s="11">
        <v>4</v>
      </c>
      <c r="J47" s="11">
        <v>4</v>
      </c>
      <c r="K47" s="11">
        <v>14.25</v>
      </c>
      <c r="L47" s="11">
        <v>14.25</v>
      </c>
      <c r="M47" s="23">
        <f t="shared" si="2"/>
        <v>36.5</v>
      </c>
      <c r="N47" s="24" t="s">
        <v>141</v>
      </c>
      <c r="O47" s="128" t="s">
        <v>144</v>
      </c>
    </row>
    <row r="48" spans="1:15" s="4" customFormat="1" ht="13.5" customHeight="1" thickBot="1" x14ac:dyDescent="0.25">
      <c r="A48" s="125" t="s">
        <v>149</v>
      </c>
      <c r="B48" s="126" t="s">
        <v>150</v>
      </c>
      <c r="C48" s="126"/>
      <c r="D48" s="126"/>
      <c r="E48" s="129" t="s">
        <v>39</v>
      </c>
      <c r="F48" s="126" t="s">
        <v>40</v>
      </c>
      <c r="G48" s="129" t="s">
        <v>143</v>
      </c>
      <c r="H48" s="13" t="s">
        <v>71</v>
      </c>
      <c r="I48" s="11">
        <v>4</v>
      </c>
      <c r="J48" s="11">
        <v>4</v>
      </c>
      <c r="K48" s="11">
        <v>14.25</v>
      </c>
      <c r="L48" s="11">
        <v>14.25</v>
      </c>
      <c r="M48" s="23">
        <f t="shared" si="2"/>
        <v>36.5</v>
      </c>
      <c r="N48" s="24" t="s">
        <v>145</v>
      </c>
      <c r="O48" s="128" t="s">
        <v>144</v>
      </c>
    </row>
    <row r="49" spans="1:15" s="4" customFormat="1" ht="13.5" customHeight="1" thickTop="1" x14ac:dyDescent="0.2">
      <c r="A49" s="128" t="s">
        <v>151</v>
      </c>
      <c r="B49" s="126" t="s">
        <v>152</v>
      </c>
      <c r="C49" s="126"/>
      <c r="D49" s="126"/>
      <c r="E49" s="129" t="s">
        <v>39</v>
      </c>
      <c r="F49" s="126" t="s">
        <v>40</v>
      </c>
      <c r="G49" s="129" t="s">
        <v>143</v>
      </c>
      <c r="H49" s="12"/>
      <c r="I49" s="11">
        <v>4</v>
      </c>
      <c r="J49" s="11">
        <v>4</v>
      </c>
      <c r="K49" s="11">
        <v>14.25</v>
      </c>
      <c r="L49" s="11">
        <v>14.25</v>
      </c>
      <c r="M49" s="23">
        <f t="shared" si="2"/>
        <v>36.5</v>
      </c>
      <c r="N49" s="24" t="s">
        <v>147</v>
      </c>
      <c r="O49" s="128" t="s">
        <v>144</v>
      </c>
    </row>
    <row r="50" spans="1:15" s="4" customFormat="1" ht="13.5" customHeight="1" thickBot="1" x14ac:dyDescent="0.25">
      <c r="A50" s="125" t="s">
        <v>153</v>
      </c>
      <c r="B50" s="126" t="s">
        <v>154</v>
      </c>
      <c r="C50" s="126"/>
      <c r="D50" s="126"/>
      <c r="E50" s="129" t="s">
        <v>39</v>
      </c>
      <c r="F50" s="126" t="s">
        <v>40</v>
      </c>
      <c r="G50" s="129" t="s">
        <v>143</v>
      </c>
      <c r="H50" s="13" t="s">
        <v>74</v>
      </c>
      <c r="I50" s="11">
        <v>4</v>
      </c>
      <c r="J50" s="11">
        <v>4</v>
      </c>
      <c r="K50" s="11">
        <v>14.25</v>
      </c>
      <c r="L50" s="11">
        <v>14.25</v>
      </c>
      <c r="M50" s="23">
        <f t="shared" si="2"/>
        <v>36.5</v>
      </c>
      <c r="N50" s="24" t="s">
        <v>149</v>
      </c>
      <c r="O50" s="128" t="s">
        <v>144</v>
      </c>
    </row>
    <row r="51" spans="1:15" s="4" customFormat="1" ht="13.5" customHeight="1" thickTop="1" thickBot="1" x14ac:dyDescent="0.25">
      <c r="A51" s="128"/>
      <c r="B51" s="125"/>
      <c r="C51" s="125"/>
      <c r="D51" s="125"/>
      <c r="E51" s="125"/>
      <c r="F51" s="125"/>
      <c r="G51" s="132"/>
      <c r="H51" s="6"/>
      <c r="I51" s="28"/>
      <c r="J51" s="28"/>
      <c r="K51" s="28"/>
      <c r="L51" s="28"/>
      <c r="M51" s="28"/>
      <c r="N51" s="28"/>
      <c r="O51" s="128"/>
    </row>
    <row r="52" spans="1:15" s="4" customFormat="1" ht="13.5" customHeight="1" thickTop="1" thickBot="1" x14ac:dyDescent="0.25">
      <c r="A52" s="125" t="s">
        <v>155</v>
      </c>
      <c r="B52" s="129" t="s">
        <v>156</v>
      </c>
      <c r="C52" s="129" t="s">
        <v>157</v>
      </c>
      <c r="D52" s="129" t="s">
        <v>63</v>
      </c>
      <c r="E52" s="126" t="s">
        <v>28</v>
      </c>
      <c r="F52" s="129" t="s">
        <v>23</v>
      </c>
      <c r="G52" s="127" t="s">
        <v>140</v>
      </c>
      <c r="H52" s="15" t="s">
        <v>77</v>
      </c>
      <c r="I52" s="11">
        <v>4</v>
      </c>
      <c r="J52" s="11">
        <v>4</v>
      </c>
      <c r="K52" s="11">
        <f>28+0.5</f>
        <v>28.5</v>
      </c>
      <c r="L52" s="11">
        <f>28+0.5</f>
        <v>28.5</v>
      </c>
      <c r="M52" s="23">
        <f>SUM(I52:L52)</f>
        <v>65</v>
      </c>
      <c r="N52" s="24" t="s">
        <v>151</v>
      </c>
      <c r="O52" s="128" t="s">
        <v>158</v>
      </c>
    </row>
    <row r="53" spans="1:15" s="4" customFormat="1" ht="13.5" customHeight="1" thickTop="1" thickBot="1" x14ac:dyDescent="0.25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</row>
    <row r="54" spans="1:15" s="4" customFormat="1" ht="13.5" customHeight="1" thickTop="1" x14ac:dyDescent="0.2">
      <c r="A54" s="125" t="s">
        <v>159</v>
      </c>
      <c r="B54" s="129" t="s">
        <v>160</v>
      </c>
      <c r="C54" s="129" t="s">
        <v>161</v>
      </c>
      <c r="D54" s="129" t="s">
        <v>63</v>
      </c>
      <c r="E54" s="129" t="s">
        <v>39</v>
      </c>
      <c r="F54" s="129" t="s">
        <v>40</v>
      </c>
      <c r="G54" s="127" t="s">
        <v>140</v>
      </c>
      <c r="H54" s="12" t="s">
        <v>80</v>
      </c>
      <c r="I54" s="11">
        <v>4</v>
      </c>
      <c r="J54" s="11">
        <v>4</v>
      </c>
      <c r="K54" s="11">
        <v>14.25</v>
      </c>
      <c r="L54" s="11">
        <v>14.25</v>
      </c>
      <c r="M54" s="23">
        <f>SUM(I54:L54)</f>
        <v>36.5</v>
      </c>
      <c r="N54" s="24" t="s">
        <v>153</v>
      </c>
      <c r="O54" s="128" t="s">
        <v>162</v>
      </c>
    </row>
    <row r="55" spans="1:15" s="4" customFormat="1" ht="13.5" customHeight="1" thickBot="1" x14ac:dyDescent="0.25">
      <c r="A55" s="128" t="s">
        <v>163</v>
      </c>
      <c r="B55" s="133" t="s">
        <v>164</v>
      </c>
      <c r="C55" s="133" t="s">
        <v>165</v>
      </c>
      <c r="D55" s="133" t="s">
        <v>63</v>
      </c>
      <c r="E55" s="133" t="s">
        <v>135</v>
      </c>
      <c r="F55" s="133" t="s">
        <v>40</v>
      </c>
      <c r="G55" s="131" t="s">
        <v>140</v>
      </c>
      <c r="H55" s="13"/>
      <c r="I55" s="11">
        <v>4</v>
      </c>
      <c r="J55" s="11">
        <v>4</v>
      </c>
      <c r="K55" s="11">
        <v>14.25</v>
      </c>
      <c r="L55" s="11">
        <v>14.25</v>
      </c>
      <c r="M55" s="23">
        <f>SUM(I55:L55)</f>
        <v>36.5</v>
      </c>
      <c r="N55" s="32" t="s">
        <v>155</v>
      </c>
      <c r="O55" s="128" t="s">
        <v>166</v>
      </c>
    </row>
    <row r="56" spans="1:15" ht="13.5" customHeight="1" thickTop="1" thickBot="1" x14ac:dyDescent="0.25">
      <c r="A56" s="125" t="s">
        <v>167</v>
      </c>
      <c r="B56" s="8" t="s">
        <v>168</v>
      </c>
      <c r="C56" s="8"/>
      <c r="D56" s="8"/>
      <c r="E56" s="8"/>
      <c r="F56" s="8"/>
      <c r="G56" s="9"/>
      <c r="H56" s="15" t="s">
        <v>84</v>
      </c>
      <c r="I56" s="11">
        <v>4</v>
      </c>
      <c r="J56" s="11">
        <v>4</v>
      </c>
      <c r="K56" s="11">
        <f>K52:L52</f>
        <v>28.5</v>
      </c>
      <c r="L56" s="11">
        <f>L52:M52</f>
        <v>28.5</v>
      </c>
      <c r="M56" s="11">
        <f>SUM(I56:L56)</f>
        <v>65</v>
      </c>
      <c r="N56" s="9" t="s">
        <v>159</v>
      </c>
    </row>
    <row r="57" spans="1:15" ht="13.5" customHeight="1" thickTop="1" x14ac:dyDescent="0.2"/>
    <row r="62" spans="1:15" ht="13.5" customHeight="1" x14ac:dyDescent="0.2">
      <c r="B62" s="5" t="s">
        <v>169</v>
      </c>
    </row>
    <row r="64" spans="1:15" ht="13.5" customHeight="1" x14ac:dyDescent="0.2">
      <c r="B64" s="129" t="s">
        <v>170</v>
      </c>
      <c r="C64" s="129" t="s">
        <v>171</v>
      </c>
      <c r="D64" s="129" t="s">
        <v>21</v>
      </c>
      <c r="E64" s="129" t="s">
        <v>39</v>
      </c>
      <c r="F64" s="129" t="s">
        <v>40</v>
      </c>
      <c r="G64" s="127" t="s">
        <v>24</v>
      </c>
    </row>
    <row r="65" spans="2:7" ht="13.5" customHeight="1" x14ac:dyDescent="0.2">
      <c r="B65" s="129" t="s">
        <v>172</v>
      </c>
      <c r="C65" s="129" t="s">
        <v>49</v>
      </c>
      <c r="D65" s="129" t="s">
        <v>21</v>
      </c>
      <c r="E65" s="129" t="s">
        <v>39</v>
      </c>
      <c r="F65" s="129" t="s">
        <v>40</v>
      </c>
      <c r="G65" s="127" t="s">
        <v>24</v>
      </c>
    </row>
    <row r="66" spans="2:7" ht="13.5" customHeight="1" x14ac:dyDescent="0.2">
      <c r="B66" s="129" t="s">
        <v>30</v>
      </c>
      <c r="C66" s="129" t="s">
        <v>173</v>
      </c>
      <c r="D66" s="129" t="s">
        <v>63</v>
      </c>
      <c r="E66" s="129" t="s">
        <v>73</v>
      </c>
      <c r="F66" s="129" t="s">
        <v>23</v>
      </c>
      <c r="G66" s="127"/>
    </row>
    <row r="67" spans="2:7" ht="13.5" customHeight="1" x14ac:dyDescent="0.2">
      <c r="B67" s="126" t="s">
        <v>174</v>
      </c>
      <c r="C67" s="126" t="s">
        <v>175</v>
      </c>
      <c r="D67" s="126" t="s">
        <v>63</v>
      </c>
      <c r="E67" s="126" t="s">
        <v>39</v>
      </c>
      <c r="F67" s="126" t="s">
        <v>40</v>
      </c>
      <c r="G67" s="127" t="s">
        <v>24</v>
      </c>
    </row>
  </sheetData>
  <mergeCells count="6">
    <mergeCell ref="B1:N1"/>
    <mergeCell ref="B2:N2"/>
    <mergeCell ref="B3:N3"/>
    <mergeCell ref="B4:G4"/>
    <mergeCell ref="I4:J4"/>
    <mergeCell ref="K4:L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3"/>
  <sheetViews>
    <sheetView zoomScale="130" workbookViewId="0">
      <pane xSplit="3" ySplit="4" topLeftCell="F5" activePane="bottomRight" state="frozen"/>
      <selection pane="topRight" activeCell="D1" sqref="D1"/>
      <selection pane="bottomLeft" activeCell="A5" sqref="A5"/>
      <selection pane="bottomRight" activeCell="K15" sqref="K15"/>
    </sheetView>
  </sheetViews>
  <sheetFormatPr baseColWidth="10" defaultColWidth="11.42578125" defaultRowHeight="13.5" customHeight="1" x14ac:dyDescent="0.2"/>
  <cols>
    <col min="1" max="1" width="3" style="6" bestFit="1" customWidth="1"/>
    <col min="2" max="2" width="11.42578125" style="5"/>
    <col min="3" max="3" width="13.28515625" style="5" bestFit="1" customWidth="1"/>
    <col min="4" max="4" width="2.5703125" style="5" bestFit="1" customWidth="1"/>
    <col min="5" max="5" width="18.7109375" style="5" customWidth="1"/>
    <col min="6" max="6" width="3.5703125" style="5" bestFit="1" customWidth="1"/>
    <col min="7" max="7" width="7.28515625" style="6" bestFit="1" customWidth="1"/>
    <col min="8" max="9" width="2.28515625" style="6" bestFit="1" customWidth="1"/>
    <col min="10" max="10" width="7.85546875" style="5" customWidth="1"/>
    <col min="11" max="12" width="7.42578125" style="5" bestFit="1" customWidth="1"/>
    <col min="13" max="15" width="8.42578125" style="5" bestFit="1" customWidth="1"/>
    <col min="16" max="16" width="6" style="5" bestFit="1" customWidth="1"/>
    <col min="17" max="16384" width="11.42578125" style="5"/>
  </cols>
  <sheetData>
    <row r="1" spans="1:254" ht="13.5" customHeight="1" x14ac:dyDescent="0.2">
      <c r="B1" s="200" t="s">
        <v>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54" ht="13.5" customHeight="1" x14ac:dyDescent="0.2">
      <c r="B2" s="201" t="s">
        <v>1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</row>
    <row r="3" spans="1:254" ht="13.5" customHeight="1" thickBot="1" x14ac:dyDescent="0.25"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</row>
    <row r="4" spans="1:254" ht="25.5" customHeight="1" x14ac:dyDescent="0.2">
      <c r="B4" s="202" t="s">
        <v>2</v>
      </c>
      <c r="C4" s="202"/>
      <c r="D4" s="202"/>
      <c r="E4" s="202"/>
      <c r="F4" s="202"/>
      <c r="G4" s="202"/>
      <c r="H4" s="207" t="s">
        <v>176</v>
      </c>
      <c r="I4" s="208"/>
      <c r="J4" s="29" t="s">
        <v>3</v>
      </c>
      <c r="K4" s="203" t="s">
        <v>4</v>
      </c>
      <c r="L4" s="204"/>
      <c r="M4" s="205" t="s">
        <v>5</v>
      </c>
      <c r="N4" s="206"/>
      <c r="O4" s="209" t="s">
        <v>16</v>
      </c>
    </row>
    <row r="5" spans="1:254" s="2" customFormat="1" ht="13.5" customHeight="1" thickBot="1" x14ac:dyDescent="0.25">
      <c r="A5" s="46"/>
      <c r="B5" s="1" t="s">
        <v>7</v>
      </c>
      <c r="C5" s="1" t="s">
        <v>8</v>
      </c>
      <c r="D5" s="16"/>
      <c r="E5" s="1" t="s">
        <v>9</v>
      </c>
      <c r="F5" s="1" t="s">
        <v>177</v>
      </c>
      <c r="G5" s="1" t="s">
        <v>11</v>
      </c>
      <c r="H5" s="17" t="s">
        <v>178</v>
      </c>
      <c r="I5" s="7" t="s">
        <v>179</v>
      </c>
      <c r="J5" s="7" t="s">
        <v>12</v>
      </c>
      <c r="K5" s="10" t="s">
        <v>13</v>
      </c>
      <c r="L5" s="10" t="s">
        <v>13</v>
      </c>
      <c r="M5" s="10" t="s">
        <v>14</v>
      </c>
      <c r="N5" s="35" t="s">
        <v>15</v>
      </c>
      <c r="O5" s="210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</row>
    <row r="6" spans="1:254" s="3" customFormat="1" ht="13.5" customHeight="1" thickTop="1" x14ac:dyDescent="0.2">
      <c r="A6" s="132" t="s">
        <v>18</v>
      </c>
      <c r="B6" s="126" t="s">
        <v>19</v>
      </c>
      <c r="C6" s="126" t="s">
        <v>20</v>
      </c>
      <c r="D6" s="126" t="s">
        <v>21</v>
      </c>
      <c r="E6" s="126" t="s">
        <v>22</v>
      </c>
      <c r="F6" s="126" t="s">
        <v>23</v>
      </c>
      <c r="G6" s="127" t="s">
        <v>24</v>
      </c>
      <c r="H6" s="36" t="s">
        <v>180</v>
      </c>
      <c r="I6" s="37" t="s">
        <v>180</v>
      </c>
      <c r="J6" s="12"/>
      <c r="K6" s="11">
        <v>0</v>
      </c>
      <c r="L6" s="11">
        <v>0</v>
      </c>
      <c r="M6" s="11">
        <v>9.5</v>
      </c>
      <c r="N6" s="11">
        <v>9.5</v>
      </c>
      <c r="O6" s="38">
        <f t="shared" ref="O6:O17" si="0">SUM(K6:N6)</f>
        <v>19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</row>
    <row r="7" spans="1:254" s="4" customFormat="1" ht="13.5" customHeight="1" x14ac:dyDescent="0.2">
      <c r="A7" s="132" t="s">
        <v>25</v>
      </c>
      <c r="B7" s="126" t="s">
        <v>26</v>
      </c>
      <c r="C7" s="126" t="s">
        <v>27</v>
      </c>
      <c r="D7" s="126" t="s">
        <v>21</v>
      </c>
      <c r="E7" s="129" t="s">
        <v>28</v>
      </c>
      <c r="F7" s="126" t="s">
        <v>23</v>
      </c>
      <c r="G7" s="127" t="s">
        <v>24</v>
      </c>
      <c r="H7" s="36" t="s">
        <v>180</v>
      </c>
      <c r="I7" s="37" t="s">
        <v>180</v>
      </c>
      <c r="J7" s="14" t="s">
        <v>18</v>
      </c>
      <c r="K7" s="11">
        <v>0</v>
      </c>
      <c r="L7" s="11">
        <v>0</v>
      </c>
      <c r="M7" s="11">
        <v>9.5</v>
      </c>
      <c r="N7" s="11">
        <v>9.5</v>
      </c>
      <c r="O7" s="38">
        <f t="shared" si="0"/>
        <v>19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</row>
    <row r="8" spans="1:254" s="3" customFormat="1" ht="13.5" customHeight="1" thickBot="1" x14ac:dyDescent="0.25">
      <c r="A8" s="132" t="s">
        <v>29</v>
      </c>
      <c r="B8" s="126" t="s">
        <v>30</v>
      </c>
      <c r="C8" s="126" t="s">
        <v>31</v>
      </c>
      <c r="D8" s="126" t="s">
        <v>21</v>
      </c>
      <c r="E8" s="126" t="s">
        <v>32</v>
      </c>
      <c r="F8" s="126" t="s">
        <v>23</v>
      </c>
      <c r="G8" s="127" t="s">
        <v>24</v>
      </c>
      <c r="H8" s="36" t="s">
        <v>181</v>
      </c>
      <c r="I8" s="37" t="s">
        <v>182</v>
      </c>
      <c r="J8" s="13"/>
      <c r="K8" s="11">
        <v>0</v>
      </c>
      <c r="L8" s="11">
        <v>0</v>
      </c>
      <c r="M8" s="11">
        <v>9.5</v>
      </c>
      <c r="N8" s="11">
        <v>9.5</v>
      </c>
      <c r="O8" s="38">
        <f t="shared" si="0"/>
        <v>19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</row>
    <row r="9" spans="1:254" s="3" customFormat="1" ht="13.5" customHeight="1" thickTop="1" x14ac:dyDescent="0.2">
      <c r="A9" s="132" t="s">
        <v>33</v>
      </c>
      <c r="B9" s="126" t="s">
        <v>30</v>
      </c>
      <c r="C9" s="126" t="s">
        <v>34</v>
      </c>
      <c r="D9" s="126" t="s">
        <v>21</v>
      </c>
      <c r="E9" s="126" t="s">
        <v>35</v>
      </c>
      <c r="F9" s="126" t="s">
        <v>23</v>
      </c>
      <c r="G9" s="127" t="s">
        <v>24</v>
      </c>
      <c r="H9" s="36" t="s">
        <v>180</v>
      </c>
      <c r="I9" s="37" t="s">
        <v>180</v>
      </c>
      <c r="J9" s="12"/>
      <c r="K9" s="11">
        <v>0</v>
      </c>
      <c r="L9" s="11">
        <v>0</v>
      </c>
      <c r="M9" s="11">
        <v>9.5</v>
      </c>
      <c r="N9" s="11">
        <v>9.5</v>
      </c>
      <c r="O9" s="38">
        <f t="shared" si="0"/>
        <v>19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</row>
    <row r="10" spans="1:254" s="4" customFormat="1" ht="13.5" customHeight="1" x14ac:dyDescent="0.2">
      <c r="A10" s="132" t="s">
        <v>36</v>
      </c>
      <c r="B10" s="129" t="s">
        <v>37</v>
      </c>
      <c r="C10" s="129" t="s">
        <v>38</v>
      </c>
      <c r="D10" s="129" t="s">
        <v>21</v>
      </c>
      <c r="E10" s="129" t="s">
        <v>39</v>
      </c>
      <c r="F10" s="129" t="s">
        <v>40</v>
      </c>
      <c r="G10" s="127" t="s">
        <v>24</v>
      </c>
      <c r="H10" s="36" t="s">
        <v>180</v>
      </c>
      <c r="I10" s="37" t="s">
        <v>180</v>
      </c>
      <c r="J10" s="14" t="s">
        <v>25</v>
      </c>
      <c r="K10" s="11">
        <v>0</v>
      </c>
      <c r="L10" s="11">
        <v>0</v>
      </c>
      <c r="M10" s="11">
        <v>9.5</v>
      </c>
      <c r="N10" s="11">
        <v>9.5</v>
      </c>
      <c r="O10" s="38">
        <f t="shared" si="0"/>
        <v>19</v>
      </c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  <c r="FY10" s="128"/>
      <c r="FZ10" s="128"/>
      <c r="GA10" s="128"/>
      <c r="GB10" s="128"/>
      <c r="GC10" s="128"/>
      <c r="GD10" s="128"/>
      <c r="GE10" s="128"/>
      <c r="GF10" s="128"/>
      <c r="GG10" s="128"/>
      <c r="GH10" s="128"/>
      <c r="GI10" s="128"/>
      <c r="GJ10" s="128"/>
      <c r="GK10" s="128"/>
      <c r="GL10" s="128"/>
      <c r="GM10" s="128"/>
      <c r="GN10" s="128"/>
      <c r="GO10" s="128"/>
      <c r="GP10" s="128"/>
      <c r="GQ10" s="128"/>
      <c r="GR10" s="128"/>
      <c r="GS10" s="128"/>
      <c r="GT10" s="128"/>
      <c r="GU10" s="128"/>
      <c r="GV10" s="128"/>
      <c r="GW10" s="128"/>
      <c r="GX10" s="128"/>
      <c r="GY10" s="128"/>
      <c r="GZ10" s="128"/>
      <c r="HA10" s="128"/>
      <c r="HB10" s="128"/>
      <c r="HC10" s="128"/>
      <c r="HD10" s="128"/>
      <c r="HE10" s="128"/>
      <c r="HF10" s="128"/>
      <c r="HG10" s="128"/>
      <c r="HH10" s="128"/>
      <c r="HI10" s="128"/>
      <c r="HJ10" s="128"/>
      <c r="HK10" s="128"/>
      <c r="HL10" s="128"/>
      <c r="HM10" s="128"/>
      <c r="HN10" s="128"/>
      <c r="HO10" s="128"/>
      <c r="HP10" s="128"/>
      <c r="HQ10" s="128"/>
      <c r="HR10" s="128"/>
      <c r="HS10" s="128"/>
      <c r="HT10" s="128"/>
      <c r="HU10" s="128"/>
      <c r="HV10" s="128"/>
      <c r="HW10" s="128"/>
      <c r="HX10" s="128"/>
      <c r="HY10" s="128"/>
      <c r="HZ10" s="128"/>
      <c r="IA10" s="128"/>
      <c r="IB10" s="128"/>
      <c r="IC10" s="128"/>
      <c r="ID10" s="128"/>
      <c r="IE10" s="128"/>
      <c r="IF10" s="128"/>
      <c r="IG10" s="128"/>
      <c r="IH10" s="128"/>
      <c r="II10" s="128"/>
      <c r="IJ10" s="128"/>
      <c r="IK10" s="128"/>
      <c r="IL10" s="128"/>
      <c r="IM10" s="128"/>
      <c r="IN10" s="128"/>
      <c r="IO10" s="128"/>
      <c r="IP10" s="128"/>
      <c r="IQ10" s="128"/>
      <c r="IR10" s="128"/>
      <c r="IS10" s="128"/>
      <c r="IT10" s="128"/>
    </row>
    <row r="11" spans="1:254" s="4" customFormat="1" ht="13.5" customHeight="1" thickBot="1" x14ac:dyDescent="0.25">
      <c r="A11" s="132" t="s">
        <v>41</v>
      </c>
      <c r="B11" s="129" t="s">
        <v>42</v>
      </c>
      <c r="C11" s="129" t="s">
        <v>43</v>
      </c>
      <c r="D11" s="129" t="s">
        <v>21</v>
      </c>
      <c r="E11" s="129" t="s">
        <v>39</v>
      </c>
      <c r="F11" s="129" t="s">
        <v>40</v>
      </c>
      <c r="G11" s="127" t="s">
        <v>24</v>
      </c>
      <c r="H11" s="36" t="s">
        <v>180</v>
      </c>
      <c r="I11" s="37" t="s">
        <v>180</v>
      </c>
      <c r="J11" s="13"/>
      <c r="K11" s="11">
        <v>0</v>
      </c>
      <c r="L11" s="11">
        <v>0</v>
      </c>
      <c r="M11" s="11">
        <v>9.5</v>
      </c>
      <c r="N11" s="11">
        <v>9.5</v>
      </c>
      <c r="O11" s="38">
        <f t="shared" si="0"/>
        <v>19</v>
      </c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8"/>
      <c r="HS11" s="128"/>
      <c r="HT11" s="128"/>
      <c r="HU11" s="128"/>
      <c r="HV11" s="128"/>
      <c r="HW11" s="128"/>
      <c r="HX11" s="128"/>
      <c r="HY11" s="128"/>
      <c r="HZ11" s="128"/>
      <c r="IA11" s="128"/>
      <c r="IB11" s="128"/>
      <c r="IC11" s="128"/>
      <c r="ID11" s="128"/>
      <c r="IE11" s="128"/>
      <c r="IF11" s="128"/>
      <c r="IG11" s="128"/>
      <c r="IH11" s="128"/>
      <c r="II11" s="128"/>
      <c r="IJ11" s="128"/>
      <c r="IK11" s="128"/>
      <c r="IL11" s="128"/>
      <c r="IM11" s="128"/>
      <c r="IN11" s="128"/>
      <c r="IO11" s="128"/>
      <c r="IP11" s="128"/>
      <c r="IQ11" s="128"/>
      <c r="IR11" s="128"/>
      <c r="IS11" s="128"/>
      <c r="IT11" s="128"/>
    </row>
    <row r="12" spans="1:254" s="4" customFormat="1" ht="13.5" customHeight="1" thickTop="1" x14ac:dyDescent="0.2">
      <c r="A12" s="132" t="s">
        <v>44</v>
      </c>
      <c r="B12" s="129" t="s">
        <v>45</v>
      </c>
      <c r="C12" s="129" t="s">
        <v>46</v>
      </c>
      <c r="D12" s="129" t="s">
        <v>21</v>
      </c>
      <c r="E12" s="129" t="s">
        <v>39</v>
      </c>
      <c r="F12" s="129" t="s">
        <v>40</v>
      </c>
      <c r="G12" s="127" t="s">
        <v>24</v>
      </c>
      <c r="H12" s="36" t="s">
        <v>180</v>
      </c>
      <c r="I12" s="37" t="s">
        <v>180</v>
      </c>
      <c r="J12" s="12"/>
      <c r="K12" s="11">
        <v>0</v>
      </c>
      <c r="L12" s="11">
        <v>0</v>
      </c>
      <c r="M12" s="11">
        <v>9.5</v>
      </c>
      <c r="N12" s="11">
        <v>9.5</v>
      </c>
      <c r="O12" s="38">
        <f t="shared" si="0"/>
        <v>19</v>
      </c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  <c r="FY12" s="128"/>
      <c r="FZ12" s="128"/>
      <c r="GA12" s="128"/>
      <c r="GB12" s="128"/>
      <c r="GC12" s="128"/>
      <c r="GD12" s="128"/>
      <c r="GE12" s="128"/>
      <c r="GF12" s="128"/>
      <c r="GG12" s="128"/>
      <c r="GH12" s="128"/>
      <c r="GI12" s="128"/>
      <c r="GJ12" s="128"/>
      <c r="GK12" s="128"/>
      <c r="GL12" s="128"/>
      <c r="GM12" s="128"/>
      <c r="GN12" s="128"/>
      <c r="GO12" s="128"/>
      <c r="GP12" s="128"/>
      <c r="GQ12" s="128"/>
      <c r="GR12" s="128"/>
      <c r="GS12" s="128"/>
      <c r="GT12" s="128"/>
      <c r="GU12" s="128"/>
      <c r="GV12" s="128"/>
      <c r="GW12" s="128"/>
      <c r="GX12" s="128"/>
      <c r="GY12" s="128"/>
      <c r="GZ12" s="128"/>
      <c r="HA12" s="128"/>
      <c r="HB12" s="128"/>
      <c r="HC12" s="128"/>
      <c r="HD12" s="128"/>
      <c r="HE12" s="128"/>
      <c r="HF12" s="128"/>
      <c r="HG12" s="128"/>
      <c r="HH12" s="128"/>
      <c r="HI12" s="128"/>
      <c r="HJ12" s="128"/>
      <c r="HK12" s="128"/>
      <c r="HL12" s="128"/>
      <c r="HM12" s="128"/>
      <c r="HN12" s="128"/>
      <c r="HO12" s="128"/>
      <c r="HP12" s="128"/>
      <c r="HQ12" s="128"/>
      <c r="HR12" s="128"/>
      <c r="HS12" s="128"/>
      <c r="HT12" s="128"/>
      <c r="HU12" s="128"/>
      <c r="HV12" s="128"/>
      <c r="HW12" s="128"/>
      <c r="HX12" s="128"/>
      <c r="HY12" s="128"/>
      <c r="HZ12" s="128"/>
      <c r="IA12" s="128"/>
      <c r="IB12" s="128"/>
      <c r="IC12" s="128"/>
      <c r="ID12" s="128"/>
      <c r="IE12" s="128"/>
      <c r="IF12" s="128"/>
      <c r="IG12" s="128"/>
      <c r="IH12" s="128"/>
      <c r="II12" s="128"/>
      <c r="IJ12" s="128"/>
      <c r="IK12" s="128"/>
      <c r="IL12" s="128"/>
      <c r="IM12" s="128"/>
      <c r="IN12" s="128"/>
      <c r="IO12" s="128"/>
      <c r="IP12" s="128"/>
      <c r="IQ12" s="128"/>
      <c r="IR12" s="128"/>
      <c r="IS12" s="128"/>
      <c r="IT12" s="128"/>
    </row>
    <row r="13" spans="1:254" s="4" customFormat="1" ht="13.5" customHeight="1" x14ac:dyDescent="0.2">
      <c r="A13" s="132" t="s">
        <v>47</v>
      </c>
      <c r="B13" s="129" t="s">
        <v>88</v>
      </c>
      <c r="C13" s="129" t="s">
        <v>43</v>
      </c>
      <c r="D13" s="129" t="s">
        <v>21</v>
      </c>
      <c r="E13" s="126" t="s">
        <v>76</v>
      </c>
      <c r="F13" s="126" t="s">
        <v>40</v>
      </c>
      <c r="G13" s="127" t="s">
        <v>89</v>
      </c>
      <c r="H13" s="36" t="s">
        <v>181</v>
      </c>
      <c r="I13" s="37" t="s">
        <v>182</v>
      </c>
      <c r="J13" s="14" t="s">
        <v>29</v>
      </c>
      <c r="K13" s="11">
        <v>0</v>
      </c>
      <c r="L13" s="11">
        <v>0</v>
      </c>
      <c r="M13" s="11">
        <v>9.5</v>
      </c>
      <c r="N13" s="11">
        <v>9.5</v>
      </c>
      <c r="O13" s="38">
        <f t="shared" si="0"/>
        <v>19</v>
      </c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  <c r="IR13" s="128"/>
      <c r="IS13" s="128"/>
      <c r="IT13" s="128"/>
    </row>
    <row r="14" spans="1:254" s="4" customFormat="1" ht="13.5" customHeight="1" thickBot="1" x14ac:dyDescent="0.25">
      <c r="A14" s="132" t="s">
        <v>51</v>
      </c>
      <c r="B14" s="129" t="s">
        <v>48</v>
      </c>
      <c r="C14" s="129" t="s">
        <v>49</v>
      </c>
      <c r="D14" s="129" t="s">
        <v>21</v>
      </c>
      <c r="E14" s="129" t="s">
        <v>39</v>
      </c>
      <c r="F14" s="129" t="s">
        <v>40</v>
      </c>
      <c r="G14" s="127" t="s">
        <v>50</v>
      </c>
      <c r="H14" s="36" t="s">
        <v>180</v>
      </c>
      <c r="I14" s="37" t="s">
        <v>180</v>
      </c>
      <c r="J14" s="13"/>
      <c r="K14" s="11">
        <v>0</v>
      </c>
      <c r="L14" s="11">
        <v>0</v>
      </c>
      <c r="M14" s="11">
        <v>9.5</v>
      </c>
      <c r="N14" s="11">
        <v>9.5</v>
      </c>
      <c r="O14" s="38">
        <f t="shared" si="0"/>
        <v>19</v>
      </c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  <c r="IR14" s="128"/>
      <c r="IS14" s="128"/>
      <c r="IT14" s="128"/>
    </row>
    <row r="15" spans="1:254" s="4" customFormat="1" ht="13.5" customHeight="1" thickTop="1" x14ac:dyDescent="0.2">
      <c r="A15" s="132" t="s">
        <v>54</v>
      </c>
      <c r="B15" s="126" t="s">
        <v>52</v>
      </c>
      <c r="C15" s="126" t="s">
        <v>53</v>
      </c>
      <c r="D15" s="126" t="s">
        <v>21</v>
      </c>
      <c r="E15" s="126" t="s">
        <v>39</v>
      </c>
      <c r="F15" s="126" t="s">
        <v>40</v>
      </c>
      <c r="G15" s="127" t="s">
        <v>24</v>
      </c>
      <c r="H15" s="36" t="s">
        <v>180</v>
      </c>
      <c r="I15" s="37" t="s">
        <v>180</v>
      </c>
      <c r="J15" s="12"/>
      <c r="K15" s="11">
        <v>0</v>
      </c>
      <c r="L15" s="11">
        <v>0</v>
      </c>
      <c r="M15" s="11">
        <v>9.5</v>
      </c>
      <c r="N15" s="11">
        <v>9.5</v>
      </c>
      <c r="O15" s="38">
        <f t="shared" si="0"/>
        <v>19</v>
      </c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128"/>
      <c r="GT15" s="128"/>
      <c r="GU15" s="128"/>
      <c r="GV15" s="128"/>
      <c r="GW15" s="128"/>
      <c r="GX15" s="128"/>
      <c r="GY15" s="128"/>
      <c r="GZ15" s="128"/>
      <c r="HA15" s="128"/>
      <c r="HB15" s="128"/>
      <c r="HC15" s="128"/>
      <c r="HD15" s="128"/>
      <c r="HE15" s="128"/>
      <c r="HF15" s="128"/>
      <c r="HG15" s="128"/>
      <c r="HH15" s="128"/>
      <c r="HI15" s="128"/>
      <c r="HJ15" s="128"/>
      <c r="HK15" s="128"/>
      <c r="HL15" s="128"/>
      <c r="HM15" s="128"/>
      <c r="HN15" s="128"/>
      <c r="HO15" s="128"/>
      <c r="HP15" s="128"/>
      <c r="HQ15" s="128"/>
      <c r="HR15" s="128"/>
      <c r="HS15" s="128"/>
      <c r="HT15" s="128"/>
      <c r="HU15" s="128"/>
      <c r="HV15" s="128"/>
      <c r="HW15" s="128"/>
      <c r="HX15" s="128"/>
      <c r="HY15" s="128"/>
      <c r="HZ15" s="128"/>
      <c r="IA15" s="128"/>
      <c r="IB15" s="128"/>
      <c r="IC15" s="128"/>
      <c r="ID15" s="128"/>
      <c r="IE15" s="128"/>
      <c r="IF15" s="128"/>
      <c r="IG15" s="128"/>
      <c r="IH15" s="128"/>
      <c r="II15" s="128"/>
      <c r="IJ15" s="128"/>
      <c r="IK15" s="128"/>
      <c r="IL15" s="128"/>
      <c r="IM15" s="128"/>
      <c r="IN15" s="128"/>
      <c r="IO15" s="128"/>
      <c r="IP15" s="128"/>
      <c r="IQ15" s="128"/>
      <c r="IR15" s="128"/>
      <c r="IS15" s="128"/>
      <c r="IT15" s="128"/>
    </row>
    <row r="16" spans="1:254" s="4" customFormat="1" ht="13.5" customHeight="1" x14ac:dyDescent="0.2">
      <c r="A16" s="132" t="s">
        <v>57</v>
      </c>
      <c r="B16" s="126" t="s">
        <v>55</v>
      </c>
      <c r="C16" s="126" t="s">
        <v>56</v>
      </c>
      <c r="D16" s="126" t="s">
        <v>21</v>
      </c>
      <c r="E16" s="126" t="s">
        <v>39</v>
      </c>
      <c r="F16" s="126" t="s">
        <v>40</v>
      </c>
      <c r="G16" s="127" t="s">
        <v>50</v>
      </c>
      <c r="H16" s="36" t="s">
        <v>180</v>
      </c>
      <c r="I16" s="37" t="s">
        <v>180</v>
      </c>
      <c r="J16" s="14" t="s">
        <v>33</v>
      </c>
      <c r="K16" s="11">
        <v>0</v>
      </c>
      <c r="L16" s="11">
        <v>0</v>
      </c>
      <c r="M16" s="11">
        <v>9.5</v>
      </c>
      <c r="N16" s="11">
        <v>9.5</v>
      </c>
      <c r="O16" s="38">
        <f t="shared" si="0"/>
        <v>19</v>
      </c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128"/>
      <c r="GI16" s="128"/>
      <c r="GJ16" s="128"/>
      <c r="GK16" s="128"/>
      <c r="GL16" s="128"/>
      <c r="GM16" s="128"/>
      <c r="GN16" s="128"/>
      <c r="GO16" s="128"/>
      <c r="GP16" s="128"/>
      <c r="GQ16" s="128"/>
      <c r="GR16" s="128"/>
      <c r="GS16" s="128"/>
      <c r="GT16" s="128"/>
      <c r="GU16" s="128"/>
      <c r="GV16" s="128"/>
      <c r="GW16" s="128"/>
      <c r="GX16" s="128"/>
      <c r="GY16" s="128"/>
      <c r="GZ16" s="128"/>
      <c r="HA16" s="128"/>
      <c r="HB16" s="128"/>
      <c r="HC16" s="128"/>
      <c r="HD16" s="128"/>
      <c r="HE16" s="128"/>
      <c r="HF16" s="128"/>
      <c r="HG16" s="128"/>
      <c r="HH16" s="128"/>
      <c r="HI16" s="128"/>
      <c r="HJ16" s="128"/>
      <c r="HK16" s="128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128"/>
      <c r="HY16" s="128"/>
      <c r="HZ16" s="128"/>
      <c r="IA16" s="128"/>
      <c r="IB16" s="128"/>
      <c r="IC16" s="128"/>
      <c r="ID16" s="128"/>
      <c r="IE16" s="128"/>
      <c r="IF16" s="128"/>
      <c r="IG16" s="128"/>
      <c r="IH16" s="128"/>
      <c r="II16" s="128"/>
      <c r="IJ16" s="128"/>
      <c r="IK16" s="128"/>
      <c r="IL16" s="128"/>
      <c r="IM16" s="128"/>
      <c r="IN16" s="128"/>
      <c r="IO16" s="128"/>
      <c r="IP16" s="128"/>
      <c r="IQ16" s="128"/>
      <c r="IR16" s="128"/>
      <c r="IS16" s="128"/>
      <c r="IT16" s="128"/>
    </row>
    <row r="17" spans="1:15" s="4" customFormat="1" ht="13.5" customHeight="1" thickBot="1" x14ac:dyDescent="0.25">
      <c r="A17" s="132" t="s">
        <v>60</v>
      </c>
      <c r="B17" s="129" t="s">
        <v>58</v>
      </c>
      <c r="C17" s="129" t="s">
        <v>59</v>
      </c>
      <c r="D17" s="129" t="s">
        <v>21</v>
      </c>
      <c r="E17" s="129" t="s">
        <v>28</v>
      </c>
      <c r="F17" s="129" t="s">
        <v>40</v>
      </c>
      <c r="G17" s="127" t="s">
        <v>24</v>
      </c>
      <c r="H17" s="36" t="s">
        <v>180</v>
      </c>
      <c r="I17" s="37" t="s">
        <v>180</v>
      </c>
      <c r="J17" s="13"/>
      <c r="K17" s="11">
        <v>0</v>
      </c>
      <c r="L17" s="11">
        <v>0</v>
      </c>
      <c r="M17" s="11">
        <v>9.5</v>
      </c>
      <c r="N17" s="11">
        <v>9.5</v>
      </c>
      <c r="O17" s="38">
        <f t="shared" si="0"/>
        <v>19</v>
      </c>
    </row>
    <row r="18" spans="1:15" s="3" customFormat="1" ht="13.5" customHeight="1" thickTop="1" thickBot="1" x14ac:dyDescent="0.25">
      <c r="A18" s="132"/>
      <c r="B18" s="125"/>
      <c r="C18" s="125"/>
      <c r="D18" s="125"/>
      <c r="E18" s="125"/>
      <c r="F18" s="125"/>
      <c r="G18" s="125"/>
      <c r="H18" s="132"/>
      <c r="I18" s="132"/>
      <c r="J18" s="125"/>
      <c r="K18" s="125"/>
      <c r="L18" s="125"/>
      <c r="M18" s="125"/>
      <c r="N18" s="125"/>
      <c r="O18" s="125"/>
    </row>
    <row r="19" spans="1:15" s="4" customFormat="1" ht="13.5" customHeight="1" thickTop="1" x14ac:dyDescent="0.2">
      <c r="A19" s="132" t="s">
        <v>65</v>
      </c>
      <c r="B19" s="129" t="s">
        <v>61</v>
      </c>
      <c r="C19" s="129" t="s">
        <v>62</v>
      </c>
      <c r="D19" s="129" t="s">
        <v>63</v>
      </c>
      <c r="E19" s="129"/>
      <c r="F19" s="129" t="s">
        <v>23</v>
      </c>
      <c r="G19" s="127" t="s">
        <v>24</v>
      </c>
      <c r="H19" s="39" t="s">
        <v>181</v>
      </c>
      <c r="I19" s="40" t="s">
        <v>181</v>
      </c>
      <c r="J19" s="12"/>
      <c r="K19" s="11">
        <v>0</v>
      </c>
      <c r="L19" s="11">
        <v>0</v>
      </c>
      <c r="M19" s="11">
        <v>9.5</v>
      </c>
      <c r="N19" s="11">
        <v>9.5</v>
      </c>
      <c r="O19" s="41">
        <f t="shared" ref="O19:O27" si="1">SUM(K19:N19)</f>
        <v>19</v>
      </c>
    </row>
    <row r="20" spans="1:15" s="3" customFormat="1" ht="13.5" customHeight="1" x14ac:dyDescent="0.2">
      <c r="A20" s="132" t="s">
        <v>68</v>
      </c>
      <c r="B20" s="129" t="s">
        <v>30</v>
      </c>
      <c r="C20" s="129" t="s">
        <v>66</v>
      </c>
      <c r="D20" s="129" t="s">
        <v>63</v>
      </c>
      <c r="E20" s="129" t="s">
        <v>67</v>
      </c>
      <c r="F20" s="129" t="s">
        <v>23</v>
      </c>
      <c r="G20" s="127" t="s">
        <v>24</v>
      </c>
      <c r="H20" s="39" t="s">
        <v>180</v>
      </c>
      <c r="I20" s="40" t="s">
        <v>180</v>
      </c>
      <c r="J20" s="14" t="s">
        <v>36</v>
      </c>
      <c r="K20" s="11">
        <v>0</v>
      </c>
      <c r="L20" s="11">
        <v>0</v>
      </c>
      <c r="M20" s="11">
        <v>9.5</v>
      </c>
      <c r="N20" s="11">
        <v>9.5</v>
      </c>
      <c r="O20" s="41">
        <f t="shared" si="1"/>
        <v>19</v>
      </c>
    </row>
    <row r="21" spans="1:15" s="3" customFormat="1" ht="13.5" customHeight="1" thickBot="1" x14ac:dyDescent="0.25">
      <c r="A21" s="132" t="s">
        <v>71</v>
      </c>
      <c r="B21" s="129" t="s">
        <v>30</v>
      </c>
      <c r="C21" s="129" t="s">
        <v>69</v>
      </c>
      <c r="D21" s="129" t="s">
        <v>63</v>
      </c>
      <c r="E21" s="129" t="s">
        <v>70</v>
      </c>
      <c r="F21" s="129" t="s">
        <v>23</v>
      </c>
      <c r="G21" s="127"/>
      <c r="H21" s="39" t="s">
        <v>180</v>
      </c>
      <c r="I21" s="40" t="s">
        <v>180</v>
      </c>
      <c r="J21" s="13"/>
      <c r="K21" s="11">
        <v>0</v>
      </c>
      <c r="L21" s="11">
        <v>0</v>
      </c>
      <c r="M21" s="11">
        <v>9.5</v>
      </c>
      <c r="N21" s="11">
        <v>9.5</v>
      </c>
      <c r="O21" s="41">
        <f t="shared" si="1"/>
        <v>19</v>
      </c>
    </row>
    <row r="22" spans="1:15" s="3" customFormat="1" ht="13.5" customHeight="1" thickTop="1" x14ac:dyDescent="0.2">
      <c r="A22" s="132" t="s">
        <v>74</v>
      </c>
      <c r="B22" s="129" t="s">
        <v>30</v>
      </c>
      <c r="C22" s="129" t="s">
        <v>72</v>
      </c>
      <c r="D22" s="129" t="s">
        <v>63</v>
      </c>
      <c r="E22" s="129" t="s">
        <v>73</v>
      </c>
      <c r="F22" s="129" t="s">
        <v>23</v>
      </c>
      <c r="G22" s="127"/>
      <c r="H22" s="39" t="s">
        <v>180</v>
      </c>
      <c r="I22" s="40" t="s">
        <v>180</v>
      </c>
      <c r="J22" s="12"/>
      <c r="K22" s="11">
        <v>4</v>
      </c>
      <c r="L22" s="11">
        <v>4</v>
      </c>
      <c r="M22" s="11">
        <v>9.5</v>
      </c>
      <c r="N22" s="11">
        <v>9.5</v>
      </c>
      <c r="O22" s="41">
        <f t="shared" si="1"/>
        <v>27</v>
      </c>
    </row>
    <row r="23" spans="1:15" s="3" customFormat="1" ht="13.5" customHeight="1" x14ac:dyDescent="0.2">
      <c r="A23" s="132" t="s">
        <v>77</v>
      </c>
      <c r="B23" s="129" t="s">
        <v>30</v>
      </c>
      <c r="C23" s="129" t="s">
        <v>75</v>
      </c>
      <c r="D23" s="129" t="s">
        <v>63</v>
      </c>
      <c r="E23" s="129" t="s">
        <v>76</v>
      </c>
      <c r="F23" s="129" t="s">
        <v>23</v>
      </c>
      <c r="G23" s="127"/>
      <c r="H23" s="39" t="s">
        <v>180</v>
      </c>
      <c r="I23" s="40" t="s">
        <v>180</v>
      </c>
      <c r="J23" s="14" t="s">
        <v>41</v>
      </c>
      <c r="K23" s="11">
        <v>0</v>
      </c>
      <c r="L23" s="11">
        <v>0</v>
      </c>
      <c r="M23" s="11">
        <v>9.5</v>
      </c>
      <c r="N23" s="11">
        <v>9.5</v>
      </c>
      <c r="O23" s="41">
        <f t="shared" si="1"/>
        <v>19</v>
      </c>
    </row>
    <row r="24" spans="1:15" s="3" customFormat="1" ht="13.5" customHeight="1" thickBot="1" x14ac:dyDescent="0.25">
      <c r="A24" s="132" t="s">
        <v>80</v>
      </c>
      <c r="B24" s="129" t="s">
        <v>30</v>
      </c>
      <c r="C24" s="129" t="s">
        <v>78</v>
      </c>
      <c r="D24" s="129" t="s">
        <v>63</v>
      </c>
      <c r="E24" s="129" t="s">
        <v>79</v>
      </c>
      <c r="F24" s="129" t="s">
        <v>23</v>
      </c>
      <c r="G24" s="127"/>
      <c r="H24" s="39" t="s">
        <v>180</v>
      </c>
      <c r="I24" s="40" t="s">
        <v>180</v>
      </c>
      <c r="J24" s="13"/>
      <c r="K24" s="11">
        <v>0</v>
      </c>
      <c r="L24" s="11">
        <v>0</v>
      </c>
      <c r="M24" s="11">
        <v>9.5</v>
      </c>
      <c r="N24" s="11">
        <v>9.5</v>
      </c>
      <c r="O24" s="41">
        <f t="shared" si="1"/>
        <v>19</v>
      </c>
    </row>
    <row r="25" spans="1:15" s="3" customFormat="1" ht="13.5" customHeight="1" thickTop="1" x14ac:dyDescent="0.2">
      <c r="A25" s="132" t="s">
        <v>84</v>
      </c>
      <c r="B25" s="126" t="s">
        <v>81</v>
      </c>
      <c r="C25" s="126" t="s">
        <v>82</v>
      </c>
      <c r="D25" s="126" t="s">
        <v>63</v>
      </c>
      <c r="E25" s="126" t="s">
        <v>83</v>
      </c>
      <c r="F25" s="126" t="s">
        <v>40</v>
      </c>
      <c r="G25" s="127" t="s">
        <v>24</v>
      </c>
      <c r="H25" s="39" t="s">
        <v>180</v>
      </c>
      <c r="I25" s="40" t="s">
        <v>180</v>
      </c>
      <c r="J25" s="12"/>
      <c r="K25" s="11">
        <v>0</v>
      </c>
      <c r="L25" s="11">
        <v>0</v>
      </c>
      <c r="M25" s="11">
        <v>9.5</v>
      </c>
      <c r="N25" s="11">
        <v>9.5</v>
      </c>
      <c r="O25" s="41">
        <f t="shared" si="1"/>
        <v>19</v>
      </c>
    </row>
    <row r="26" spans="1:15" s="4" customFormat="1" ht="13.5" customHeight="1" x14ac:dyDescent="0.2">
      <c r="A26" s="132" t="s">
        <v>87</v>
      </c>
      <c r="B26" s="126" t="s">
        <v>85</v>
      </c>
      <c r="C26" s="126" t="s">
        <v>86</v>
      </c>
      <c r="D26" s="126" t="s">
        <v>63</v>
      </c>
      <c r="E26" s="126" t="s">
        <v>76</v>
      </c>
      <c r="F26" s="126" t="s">
        <v>40</v>
      </c>
      <c r="G26" s="127" t="s">
        <v>50</v>
      </c>
      <c r="H26" s="39" t="s">
        <v>180</v>
      </c>
      <c r="I26" s="40" t="s">
        <v>180</v>
      </c>
      <c r="J26" s="14" t="s">
        <v>44</v>
      </c>
      <c r="K26" s="11">
        <v>0</v>
      </c>
      <c r="L26" s="11">
        <v>0</v>
      </c>
      <c r="M26" s="11">
        <v>9.5</v>
      </c>
      <c r="N26" s="11">
        <v>9.5</v>
      </c>
      <c r="O26" s="41">
        <f t="shared" si="1"/>
        <v>19</v>
      </c>
    </row>
    <row r="27" spans="1:15" s="4" customFormat="1" ht="13.5" customHeight="1" thickBot="1" x14ac:dyDescent="0.25">
      <c r="A27" s="132" t="s">
        <v>90</v>
      </c>
      <c r="B27" s="126" t="s">
        <v>183</v>
      </c>
      <c r="C27" s="126" t="s">
        <v>175</v>
      </c>
      <c r="D27" s="126" t="s">
        <v>63</v>
      </c>
      <c r="E27" s="126" t="s">
        <v>39</v>
      </c>
      <c r="F27" s="126" t="s">
        <v>40</v>
      </c>
      <c r="G27" s="127" t="s">
        <v>24</v>
      </c>
      <c r="H27" s="39" t="s">
        <v>180</v>
      </c>
      <c r="I27" s="40" t="s">
        <v>180</v>
      </c>
      <c r="J27" s="13"/>
      <c r="K27" s="11">
        <v>0</v>
      </c>
      <c r="L27" s="11">
        <v>0</v>
      </c>
      <c r="M27" s="11">
        <v>9.5</v>
      </c>
      <c r="N27" s="11">
        <v>9.5</v>
      </c>
      <c r="O27" s="41">
        <f t="shared" si="1"/>
        <v>19</v>
      </c>
    </row>
    <row r="28" spans="1:15" s="3" customFormat="1" ht="13.5" customHeight="1" thickTop="1" x14ac:dyDescent="0.2">
      <c r="A28" s="132" t="s">
        <v>92</v>
      </c>
      <c r="B28" s="129" t="s">
        <v>91</v>
      </c>
      <c r="C28" s="129"/>
      <c r="D28" s="126" t="s">
        <v>63</v>
      </c>
      <c r="E28" s="126" t="s">
        <v>76</v>
      </c>
      <c r="F28" s="126" t="s">
        <v>40</v>
      </c>
      <c r="G28" s="127" t="s">
        <v>89</v>
      </c>
      <c r="H28" s="39" t="s">
        <v>181</v>
      </c>
      <c r="I28" s="40" t="s">
        <v>182</v>
      </c>
      <c r="J28" s="12"/>
      <c r="K28" s="11">
        <v>0</v>
      </c>
      <c r="L28" s="11">
        <v>0</v>
      </c>
      <c r="M28" s="11">
        <v>9.5</v>
      </c>
      <c r="N28" s="11">
        <v>9.5</v>
      </c>
      <c r="O28" s="41">
        <f>SUM(K28:N28)</f>
        <v>19</v>
      </c>
    </row>
    <row r="29" spans="1:15" s="3" customFormat="1" ht="13.5" customHeight="1" x14ac:dyDescent="0.2">
      <c r="A29" s="132" t="s">
        <v>95</v>
      </c>
      <c r="B29" s="129" t="s">
        <v>93</v>
      </c>
      <c r="C29" s="129" t="s">
        <v>94</v>
      </c>
      <c r="D29" s="126" t="s">
        <v>63</v>
      </c>
      <c r="E29" s="126" t="s">
        <v>76</v>
      </c>
      <c r="F29" s="126" t="s">
        <v>40</v>
      </c>
      <c r="G29" s="127" t="s">
        <v>89</v>
      </c>
      <c r="H29" s="39" t="s">
        <v>181</v>
      </c>
      <c r="I29" s="40" t="s">
        <v>182</v>
      </c>
      <c r="J29" s="14" t="s">
        <v>47</v>
      </c>
      <c r="K29" s="11">
        <v>0</v>
      </c>
      <c r="L29" s="11">
        <v>0</v>
      </c>
      <c r="M29" s="11">
        <v>9.5</v>
      </c>
      <c r="N29" s="11">
        <v>9.5</v>
      </c>
      <c r="O29" s="41">
        <f>SUM(K29:N29)</f>
        <v>19</v>
      </c>
    </row>
    <row r="30" spans="1:15" s="3" customFormat="1" ht="13.5" customHeight="1" thickBot="1" x14ac:dyDescent="0.25">
      <c r="A30" s="132" t="s">
        <v>98</v>
      </c>
      <c r="B30" s="129" t="s">
        <v>96</v>
      </c>
      <c r="C30" s="129" t="s">
        <v>97</v>
      </c>
      <c r="D30" s="126" t="s">
        <v>63</v>
      </c>
      <c r="E30" s="126" t="s">
        <v>76</v>
      </c>
      <c r="F30" s="126" t="s">
        <v>40</v>
      </c>
      <c r="G30" s="127" t="s">
        <v>89</v>
      </c>
      <c r="H30" s="39" t="s">
        <v>182</v>
      </c>
      <c r="I30" s="40" t="s">
        <v>182</v>
      </c>
      <c r="J30" s="13"/>
      <c r="K30" s="11">
        <v>0</v>
      </c>
      <c r="L30" s="11">
        <v>0</v>
      </c>
      <c r="M30" s="11">
        <v>9.5</v>
      </c>
      <c r="N30" s="11">
        <v>9.5</v>
      </c>
      <c r="O30" s="41">
        <f>SUM(K30:N30)</f>
        <v>19</v>
      </c>
    </row>
    <row r="31" spans="1:15" s="3" customFormat="1" ht="13.5" customHeight="1" thickTop="1" x14ac:dyDescent="0.2">
      <c r="A31" s="132" t="s">
        <v>101</v>
      </c>
      <c r="B31" s="126" t="s">
        <v>99</v>
      </c>
      <c r="C31" s="126" t="s">
        <v>100</v>
      </c>
      <c r="D31" s="126" t="s">
        <v>63</v>
      </c>
      <c r="E31" s="126" t="s">
        <v>39</v>
      </c>
      <c r="F31" s="126" t="s">
        <v>40</v>
      </c>
      <c r="G31" s="127" t="s">
        <v>24</v>
      </c>
      <c r="H31" s="39" t="s">
        <v>180</v>
      </c>
      <c r="I31" s="40" t="s">
        <v>180</v>
      </c>
      <c r="J31" s="12"/>
      <c r="K31" s="11">
        <v>0</v>
      </c>
      <c r="L31" s="11">
        <v>0</v>
      </c>
      <c r="M31" s="11">
        <v>9.5</v>
      </c>
      <c r="N31" s="11">
        <v>9.5</v>
      </c>
      <c r="O31" s="41">
        <f>SUM(K31:N31)</f>
        <v>19</v>
      </c>
    </row>
    <row r="32" spans="1:15" s="3" customFormat="1" ht="13.5" customHeight="1" x14ac:dyDescent="0.2">
      <c r="A32" s="132" t="s">
        <v>104</v>
      </c>
      <c r="B32" s="126" t="s">
        <v>102</v>
      </c>
      <c r="C32" s="126" t="s">
        <v>103</v>
      </c>
      <c r="D32" s="126" t="s">
        <v>63</v>
      </c>
      <c r="E32" s="126" t="s">
        <v>39</v>
      </c>
      <c r="F32" s="126" t="s">
        <v>40</v>
      </c>
      <c r="G32" s="127" t="s">
        <v>24</v>
      </c>
      <c r="H32" s="39" t="s">
        <v>181</v>
      </c>
      <c r="I32" s="40" t="s">
        <v>181</v>
      </c>
      <c r="J32" s="14" t="s">
        <v>51</v>
      </c>
      <c r="K32" s="11">
        <v>0</v>
      </c>
      <c r="L32" s="11">
        <v>0</v>
      </c>
      <c r="M32" s="11">
        <v>9.5</v>
      </c>
      <c r="N32" s="11">
        <v>9.5</v>
      </c>
      <c r="O32" s="41">
        <f>SUM(K32:N32)</f>
        <v>19</v>
      </c>
    </row>
    <row r="33" spans="1:16" s="4" customFormat="1" ht="13.5" customHeight="1" thickBot="1" x14ac:dyDescent="0.25">
      <c r="A33" s="132" t="s">
        <v>107</v>
      </c>
      <c r="B33" s="126" t="s">
        <v>105</v>
      </c>
      <c r="C33" s="126" t="s">
        <v>106</v>
      </c>
      <c r="D33" s="126" t="s">
        <v>63</v>
      </c>
      <c r="E33" s="126" t="s">
        <v>39</v>
      </c>
      <c r="F33" s="126" t="s">
        <v>40</v>
      </c>
      <c r="G33" s="127" t="s">
        <v>24</v>
      </c>
      <c r="H33" s="39" t="s">
        <v>180</v>
      </c>
      <c r="I33" s="40" t="s">
        <v>180</v>
      </c>
      <c r="J33" s="13"/>
      <c r="K33" s="11">
        <v>0</v>
      </c>
      <c r="L33" s="11">
        <v>0</v>
      </c>
      <c r="M33" s="11">
        <v>9.5</v>
      </c>
      <c r="N33" s="11">
        <v>9.5</v>
      </c>
      <c r="O33" s="41">
        <f t="shared" ref="O33:O44" si="2">SUM(K33:N33)</f>
        <v>19</v>
      </c>
      <c r="P33" s="128"/>
    </row>
    <row r="34" spans="1:16" s="3" customFormat="1" ht="13.5" customHeight="1" thickTop="1" x14ac:dyDescent="0.2">
      <c r="A34" s="132" t="s">
        <v>110</v>
      </c>
      <c r="B34" s="126" t="s">
        <v>108</v>
      </c>
      <c r="C34" s="126" t="s">
        <v>109</v>
      </c>
      <c r="D34" s="126" t="s">
        <v>63</v>
      </c>
      <c r="E34" s="126" t="s">
        <v>39</v>
      </c>
      <c r="F34" s="126" t="s">
        <v>40</v>
      </c>
      <c r="G34" s="127" t="s">
        <v>50</v>
      </c>
      <c r="H34" s="39" t="s">
        <v>181</v>
      </c>
      <c r="I34" s="40" t="s">
        <v>181</v>
      </c>
      <c r="J34" s="12"/>
      <c r="K34" s="11">
        <v>0</v>
      </c>
      <c r="L34" s="11">
        <v>0</v>
      </c>
      <c r="M34" s="11">
        <v>9.5</v>
      </c>
      <c r="N34" s="11">
        <v>9.5</v>
      </c>
      <c r="O34" s="41">
        <f t="shared" si="2"/>
        <v>19</v>
      </c>
      <c r="P34" s="125"/>
    </row>
    <row r="35" spans="1:16" s="3" customFormat="1" ht="13.5" customHeight="1" x14ac:dyDescent="0.2">
      <c r="A35" s="132" t="s">
        <v>112</v>
      </c>
      <c r="B35" s="126" t="s">
        <v>111</v>
      </c>
      <c r="C35" s="126" t="s">
        <v>100</v>
      </c>
      <c r="D35" s="126" t="s">
        <v>63</v>
      </c>
      <c r="E35" s="126" t="s">
        <v>39</v>
      </c>
      <c r="F35" s="126" t="s">
        <v>40</v>
      </c>
      <c r="G35" s="127" t="s">
        <v>50</v>
      </c>
      <c r="H35" s="39" t="s">
        <v>180</v>
      </c>
      <c r="I35" s="40" t="s">
        <v>180</v>
      </c>
      <c r="J35" s="14" t="s">
        <v>54</v>
      </c>
      <c r="K35" s="11">
        <v>0</v>
      </c>
      <c r="L35" s="11">
        <v>0</v>
      </c>
      <c r="M35" s="11">
        <v>9.5</v>
      </c>
      <c r="N35" s="11">
        <v>9.5</v>
      </c>
      <c r="O35" s="41">
        <f t="shared" si="2"/>
        <v>19</v>
      </c>
      <c r="P35" s="125"/>
    </row>
    <row r="36" spans="1:16" s="4" customFormat="1" ht="13.5" customHeight="1" thickBot="1" x14ac:dyDescent="0.25">
      <c r="A36" s="132" t="s">
        <v>115</v>
      </c>
      <c r="B36" s="126" t="s">
        <v>113</v>
      </c>
      <c r="C36" s="126" t="s">
        <v>114</v>
      </c>
      <c r="D36" s="126" t="s">
        <v>63</v>
      </c>
      <c r="E36" s="126" t="s">
        <v>39</v>
      </c>
      <c r="F36" s="126" t="s">
        <v>40</v>
      </c>
      <c r="G36" s="127" t="s">
        <v>24</v>
      </c>
      <c r="H36" s="39" t="s">
        <v>180</v>
      </c>
      <c r="I36" s="40" t="s">
        <v>180</v>
      </c>
      <c r="J36" s="13"/>
      <c r="K36" s="11">
        <v>0</v>
      </c>
      <c r="L36" s="11">
        <v>0</v>
      </c>
      <c r="M36" s="11">
        <v>9.5</v>
      </c>
      <c r="N36" s="11">
        <v>9.5</v>
      </c>
      <c r="O36" s="41">
        <f t="shared" si="2"/>
        <v>19</v>
      </c>
      <c r="P36" s="128"/>
    </row>
    <row r="37" spans="1:16" s="3" customFormat="1" ht="13.5" customHeight="1" thickTop="1" x14ac:dyDescent="0.2">
      <c r="A37" s="132" t="s">
        <v>118</v>
      </c>
      <c r="B37" s="126" t="s">
        <v>116</v>
      </c>
      <c r="C37" s="126" t="s">
        <v>117</v>
      </c>
      <c r="D37" s="126" t="s">
        <v>63</v>
      </c>
      <c r="E37" s="126" t="s">
        <v>39</v>
      </c>
      <c r="F37" s="126" t="s">
        <v>40</v>
      </c>
      <c r="G37" s="127" t="s">
        <v>50</v>
      </c>
      <c r="H37" s="39" t="s">
        <v>180</v>
      </c>
      <c r="I37" s="40" t="s">
        <v>180</v>
      </c>
      <c r="J37" s="12"/>
      <c r="K37" s="11">
        <v>0</v>
      </c>
      <c r="L37" s="11">
        <v>0</v>
      </c>
      <c r="M37" s="11">
        <v>9.5</v>
      </c>
      <c r="N37" s="11">
        <v>9.5</v>
      </c>
      <c r="O37" s="41">
        <f t="shared" si="2"/>
        <v>19</v>
      </c>
      <c r="P37" s="125"/>
    </row>
    <row r="38" spans="1:16" s="4" customFormat="1" ht="13.5" customHeight="1" x14ac:dyDescent="0.2">
      <c r="A38" s="132" t="s">
        <v>121</v>
      </c>
      <c r="B38" s="126" t="s">
        <v>119</v>
      </c>
      <c r="C38" s="126" t="s">
        <v>120</v>
      </c>
      <c r="D38" s="126" t="s">
        <v>63</v>
      </c>
      <c r="E38" s="126" t="s">
        <v>39</v>
      </c>
      <c r="F38" s="126" t="s">
        <v>40</v>
      </c>
      <c r="G38" s="127" t="s">
        <v>50</v>
      </c>
      <c r="H38" s="39" t="s">
        <v>180</v>
      </c>
      <c r="I38" s="40" t="s">
        <v>180</v>
      </c>
      <c r="J38" s="14" t="s">
        <v>57</v>
      </c>
      <c r="K38" s="11">
        <v>0</v>
      </c>
      <c r="L38" s="11">
        <v>0</v>
      </c>
      <c r="M38" s="11">
        <v>9.5</v>
      </c>
      <c r="N38" s="11">
        <v>9.5</v>
      </c>
      <c r="O38" s="41">
        <f t="shared" si="2"/>
        <v>19</v>
      </c>
      <c r="P38" s="128"/>
    </row>
    <row r="39" spans="1:16" s="4" customFormat="1" ht="13.5" customHeight="1" thickBot="1" x14ac:dyDescent="0.25">
      <c r="A39" s="132" t="s">
        <v>124</v>
      </c>
      <c r="B39" s="126" t="s">
        <v>122</v>
      </c>
      <c r="C39" s="126" t="s">
        <v>123</v>
      </c>
      <c r="D39" s="126" t="s">
        <v>63</v>
      </c>
      <c r="E39" s="126" t="s">
        <v>39</v>
      </c>
      <c r="F39" s="126" t="s">
        <v>40</v>
      </c>
      <c r="G39" s="127" t="s">
        <v>24</v>
      </c>
      <c r="H39" s="39" t="s">
        <v>180</v>
      </c>
      <c r="I39" s="40" t="s">
        <v>180</v>
      </c>
      <c r="J39" s="13"/>
      <c r="K39" s="11">
        <v>0</v>
      </c>
      <c r="L39" s="11">
        <v>0</v>
      </c>
      <c r="M39" s="11">
        <v>9.5</v>
      </c>
      <c r="N39" s="11">
        <v>9.5</v>
      </c>
      <c r="O39" s="41">
        <f t="shared" si="2"/>
        <v>19</v>
      </c>
      <c r="P39" s="128"/>
    </row>
    <row r="40" spans="1:16" s="4" customFormat="1" ht="13.5" customHeight="1" thickTop="1" x14ac:dyDescent="0.2">
      <c r="A40" s="132" t="s">
        <v>126</v>
      </c>
      <c r="B40" s="129" t="s">
        <v>125</v>
      </c>
      <c r="C40" s="129"/>
      <c r="D40" s="126" t="s">
        <v>63</v>
      </c>
      <c r="E40" s="126" t="s">
        <v>39</v>
      </c>
      <c r="F40" s="126" t="s">
        <v>40</v>
      </c>
      <c r="G40" s="127" t="s">
        <v>89</v>
      </c>
      <c r="H40" s="39" t="s">
        <v>180</v>
      </c>
      <c r="I40" s="40" t="s">
        <v>180</v>
      </c>
      <c r="J40" s="12"/>
      <c r="K40" s="11">
        <v>0</v>
      </c>
      <c r="L40" s="11">
        <v>0</v>
      </c>
      <c r="M40" s="11">
        <v>9.5</v>
      </c>
      <c r="N40" s="11">
        <v>9.5</v>
      </c>
      <c r="O40" s="41">
        <f t="shared" si="2"/>
        <v>19</v>
      </c>
      <c r="P40" s="128"/>
    </row>
    <row r="41" spans="1:16" s="4" customFormat="1" ht="13.5" customHeight="1" x14ac:dyDescent="0.2">
      <c r="A41" s="132" t="s">
        <v>130</v>
      </c>
      <c r="B41" s="129" t="s">
        <v>30</v>
      </c>
      <c r="C41" s="129" t="s">
        <v>173</v>
      </c>
      <c r="D41" s="129" t="s">
        <v>63</v>
      </c>
      <c r="E41" s="129" t="s">
        <v>73</v>
      </c>
      <c r="F41" s="129" t="s">
        <v>23</v>
      </c>
      <c r="G41" s="127" t="s">
        <v>24</v>
      </c>
      <c r="H41" s="42" t="s">
        <v>180</v>
      </c>
      <c r="I41" s="43" t="s">
        <v>180</v>
      </c>
      <c r="J41" s="14" t="s">
        <v>60</v>
      </c>
      <c r="K41" s="11">
        <v>0</v>
      </c>
      <c r="L41" s="11">
        <v>0</v>
      </c>
      <c r="M41" s="11">
        <v>9.5</v>
      </c>
      <c r="N41" s="11">
        <v>9.5</v>
      </c>
      <c r="O41" s="44">
        <f t="shared" si="2"/>
        <v>19</v>
      </c>
      <c r="P41" s="128" t="s">
        <v>184</v>
      </c>
    </row>
    <row r="42" spans="1:16" s="4" customFormat="1" ht="13.5" customHeight="1" thickBot="1" x14ac:dyDescent="0.25">
      <c r="A42" s="132" t="s">
        <v>133</v>
      </c>
      <c r="B42" s="126" t="s">
        <v>127</v>
      </c>
      <c r="C42" s="126" t="s">
        <v>128</v>
      </c>
      <c r="D42" s="126" t="s">
        <v>63</v>
      </c>
      <c r="E42" s="126" t="s">
        <v>79</v>
      </c>
      <c r="F42" s="126" t="s">
        <v>40</v>
      </c>
      <c r="G42" s="127" t="s">
        <v>24</v>
      </c>
      <c r="H42" s="42" t="s">
        <v>180</v>
      </c>
      <c r="I42" s="43" t="s">
        <v>180</v>
      </c>
      <c r="J42" s="14"/>
      <c r="K42" s="11">
        <v>0</v>
      </c>
      <c r="L42" s="11">
        <v>0</v>
      </c>
      <c r="M42" s="11">
        <v>9.5</v>
      </c>
      <c r="N42" s="11">
        <v>9.5</v>
      </c>
      <c r="O42" s="44">
        <f t="shared" si="2"/>
        <v>19</v>
      </c>
      <c r="P42" s="128" t="s">
        <v>129</v>
      </c>
    </row>
    <row r="43" spans="1:16" s="4" customFormat="1" ht="13.5" customHeight="1" thickTop="1" x14ac:dyDescent="0.2">
      <c r="A43" s="132" t="s">
        <v>137</v>
      </c>
      <c r="B43" s="126" t="s">
        <v>131</v>
      </c>
      <c r="C43" s="126" t="s">
        <v>132</v>
      </c>
      <c r="D43" s="126" t="s">
        <v>63</v>
      </c>
      <c r="E43" s="126" t="s">
        <v>28</v>
      </c>
      <c r="F43" s="126" t="s">
        <v>40</v>
      </c>
      <c r="G43" s="127" t="s">
        <v>24</v>
      </c>
      <c r="H43" s="39" t="s">
        <v>180</v>
      </c>
      <c r="I43" s="39" t="s">
        <v>181</v>
      </c>
      <c r="J43" s="12"/>
      <c r="K43" s="11">
        <v>0</v>
      </c>
      <c r="L43" s="11">
        <v>0</v>
      </c>
      <c r="M43" s="11">
        <v>9.5</v>
      </c>
      <c r="N43" s="11">
        <v>0</v>
      </c>
      <c r="O43" s="41">
        <f>SUM(K43:N43)</f>
        <v>9.5</v>
      </c>
      <c r="P43" s="128"/>
    </row>
    <row r="44" spans="1:16" s="4" customFormat="1" ht="13.5" customHeight="1" x14ac:dyDescent="0.2">
      <c r="A44" s="132" t="s">
        <v>141</v>
      </c>
      <c r="B44" s="130" t="s">
        <v>134</v>
      </c>
      <c r="C44" s="130" t="s">
        <v>100</v>
      </c>
      <c r="D44" s="130" t="s">
        <v>63</v>
      </c>
      <c r="E44" s="130" t="s">
        <v>135</v>
      </c>
      <c r="F44" s="130" t="s">
        <v>40</v>
      </c>
      <c r="G44" s="131" t="s">
        <v>24</v>
      </c>
      <c r="H44" s="42" t="s">
        <v>180</v>
      </c>
      <c r="I44" s="43" t="s">
        <v>180</v>
      </c>
      <c r="J44" s="14" t="s">
        <v>65</v>
      </c>
      <c r="K44" s="25">
        <v>0</v>
      </c>
      <c r="L44" s="25">
        <v>0</v>
      </c>
      <c r="M44" s="11">
        <v>9.5</v>
      </c>
      <c r="N44" s="11">
        <v>9.5</v>
      </c>
      <c r="O44" s="44">
        <f t="shared" si="2"/>
        <v>19</v>
      </c>
      <c r="P44" s="128" t="s">
        <v>136</v>
      </c>
    </row>
    <row r="45" spans="1:16" s="4" customFormat="1" ht="13.5" customHeight="1" thickBot="1" x14ac:dyDescent="0.25">
      <c r="A45" s="132" t="s">
        <v>145</v>
      </c>
      <c r="B45" s="129" t="s">
        <v>138</v>
      </c>
      <c r="C45" s="129" t="s">
        <v>139</v>
      </c>
      <c r="D45" s="129" t="s">
        <v>63</v>
      </c>
      <c r="E45" s="129" t="s">
        <v>73</v>
      </c>
      <c r="F45" s="129" t="s">
        <v>23</v>
      </c>
      <c r="G45" s="127" t="s">
        <v>140</v>
      </c>
      <c r="H45" s="42" t="s">
        <v>181</v>
      </c>
      <c r="I45" s="43" t="s">
        <v>181</v>
      </c>
      <c r="J45" s="45"/>
      <c r="K45" s="11">
        <v>0</v>
      </c>
      <c r="L45" s="11">
        <v>4</v>
      </c>
      <c r="M45" s="11">
        <v>0</v>
      </c>
      <c r="N45" s="11">
        <v>13.65</v>
      </c>
      <c r="O45" s="44">
        <f>SUM(K45:N45)</f>
        <v>17.649999999999999</v>
      </c>
      <c r="P45" s="128" t="s">
        <v>184</v>
      </c>
    </row>
    <row r="46" spans="1:16" s="4" customFormat="1" ht="13.5" customHeight="1" thickTop="1" thickBot="1" x14ac:dyDescent="0.25">
      <c r="A46" s="132"/>
      <c r="B46" s="125"/>
      <c r="C46" s="125"/>
      <c r="D46" s="125"/>
      <c r="E46" s="125"/>
      <c r="F46" s="125"/>
      <c r="G46" s="132"/>
      <c r="H46" s="34"/>
      <c r="I46" s="34"/>
      <c r="J46" s="6"/>
      <c r="K46" s="28"/>
      <c r="L46" s="28"/>
      <c r="M46" s="28"/>
      <c r="N46" s="28"/>
      <c r="O46" s="28"/>
      <c r="P46" s="128"/>
    </row>
    <row r="47" spans="1:16" s="4" customFormat="1" ht="13.5" customHeight="1" thickTop="1" x14ac:dyDescent="0.2">
      <c r="A47" s="132" t="s">
        <v>147</v>
      </c>
      <c r="B47" s="126" t="s">
        <v>142</v>
      </c>
      <c r="C47" s="126" t="s">
        <v>117</v>
      </c>
      <c r="D47" s="126"/>
      <c r="E47" s="126" t="s">
        <v>28</v>
      </c>
      <c r="F47" s="126" t="s">
        <v>23</v>
      </c>
      <c r="G47" s="129" t="s">
        <v>143</v>
      </c>
      <c r="H47" s="42" t="s">
        <v>180</v>
      </c>
      <c r="I47" s="43" t="s">
        <v>180</v>
      </c>
      <c r="J47" s="12"/>
      <c r="K47" s="11">
        <v>4</v>
      </c>
      <c r="L47" s="11">
        <v>4</v>
      </c>
      <c r="M47" s="11">
        <v>14.25</v>
      </c>
      <c r="N47" s="11">
        <v>14.25</v>
      </c>
      <c r="O47" s="44">
        <f t="shared" ref="O47:O52" si="3">SUM(K47:N47)</f>
        <v>36.5</v>
      </c>
      <c r="P47" s="128" t="s">
        <v>144</v>
      </c>
    </row>
    <row r="48" spans="1:16" s="4" customFormat="1" ht="13.5" customHeight="1" thickBot="1" x14ac:dyDescent="0.25">
      <c r="A48" s="132" t="s">
        <v>149</v>
      </c>
      <c r="B48" s="126" t="s">
        <v>146</v>
      </c>
      <c r="C48" s="126"/>
      <c r="D48" s="126"/>
      <c r="E48" s="129" t="s">
        <v>39</v>
      </c>
      <c r="F48" s="126" t="s">
        <v>40</v>
      </c>
      <c r="G48" s="129" t="s">
        <v>143</v>
      </c>
      <c r="H48" s="42" t="s">
        <v>180</v>
      </c>
      <c r="I48" s="43" t="s">
        <v>180</v>
      </c>
      <c r="J48" s="13" t="s">
        <v>68</v>
      </c>
      <c r="K48" s="11">
        <v>4</v>
      </c>
      <c r="L48" s="11">
        <v>4</v>
      </c>
      <c r="M48" s="11">
        <v>14.25</v>
      </c>
      <c r="N48" s="11">
        <v>14.25</v>
      </c>
      <c r="O48" s="44">
        <f t="shared" si="3"/>
        <v>36.5</v>
      </c>
      <c r="P48" s="128" t="s">
        <v>144</v>
      </c>
    </row>
    <row r="49" spans="1:16" s="4" customFormat="1" ht="13.5" customHeight="1" thickTop="1" x14ac:dyDescent="0.2">
      <c r="A49" s="132" t="s">
        <v>151</v>
      </c>
      <c r="B49" s="126" t="s">
        <v>152</v>
      </c>
      <c r="C49" s="126"/>
      <c r="D49" s="126"/>
      <c r="E49" s="129" t="s">
        <v>39</v>
      </c>
      <c r="F49" s="126" t="s">
        <v>40</v>
      </c>
      <c r="G49" s="129" t="s">
        <v>143</v>
      </c>
      <c r="H49" s="42" t="s">
        <v>180</v>
      </c>
      <c r="I49" s="43" t="s">
        <v>180</v>
      </c>
      <c r="J49" s="12"/>
      <c r="K49" s="11">
        <v>4</v>
      </c>
      <c r="L49" s="11">
        <v>4</v>
      </c>
      <c r="M49" s="11">
        <v>14.25</v>
      </c>
      <c r="N49" s="11">
        <v>14.25</v>
      </c>
      <c r="O49" s="44">
        <f t="shared" si="3"/>
        <v>36.5</v>
      </c>
      <c r="P49" s="128" t="s">
        <v>144</v>
      </c>
    </row>
    <row r="50" spans="1:16" s="4" customFormat="1" ht="13.5" customHeight="1" thickBot="1" x14ac:dyDescent="0.25">
      <c r="A50" s="132" t="s">
        <v>153</v>
      </c>
      <c r="B50" s="126" t="s">
        <v>150</v>
      </c>
      <c r="C50" s="126"/>
      <c r="D50" s="126"/>
      <c r="E50" s="129" t="s">
        <v>39</v>
      </c>
      <c r="F50" s="126" t="s">
        <v>40</v>
      </c>
      <c r="G50" s="129" t="s">
        <v>143</v>
      </c>
      <c r="H50" s="42" t="s">
        <v>180</v>
      </c>
      <c r="I50" s="43" t="s">
        <v>180</v>
      </c>
      <c r="J50" s="13" t="s">
        <v>71</v>
      </c>
      <c r="K50" s="11">
        <v>4</v>
      </c>
      <c r="L50" s="11">
        <v>4</v>
      </c>
      <c r="M50" s="11">
        <v>14.25</v>
      </c>
      <c r="N50" s="11">
        <v>14.25</v>
      </c>
      <c r="O50" s="44">
        <f t="shared" si="3"/>
        <v>36.5</v>
      </c>
      <c r="P50" s="128" t="s">
        <v>144</v>
      </c>
    </row>
    <row r="51" spans="1:16" s="4" customFormat="1" ht="13.5" customHeight="1" thickTop="1" x14ac:dyDescent="0.2">
      <c r="A51" s="132" t="s">
        <v>155</v>
      </c>
      <c r="B51" s="126" t="s">
        <v>185</v>
      </c>
      <c r="C51" s="126"/>
      <c r="D51" s="126"/>
      <c r="E51" s="129" t="s">
        <v>39</v>
      </c>
      <c r="F51" s="126" t="s">
        <v>40</v>
      </c>
      <c r="G51" s="129" t="s">
        <v>143</v>
      </c>
      <c r="H51" s="42" t="s">
        <v>180</v>
      </c>
      <c r="I51" s="43" t="s">
        <v>180</v>
      </c>
      <c r="J51" s="12"/>
      <c r="K51" s="11">
        <v>4</v>
      </c>
      <c r="L51" s="11">
        <v>4</v>
      </c>
      <c r="M51" s="11">
        <v>14.25</v>
      </c>
      <c r="N51" s="11">
        <v>14.25</v>
      </c>
      <c r="O51" s="44">
        <f t="shared" si="3"/>
        <v>36.5</v>
      </c>
      <c r="P51" s="128" t="s">
        <v>144</v>
      </c>
    </row>
    <row r="52" spans="1:16" s="4" customFormat="1" ht="13.5" customHeight="1" thickBot="1" x14ac:dyDescent="0.25">
      <c r="A52" s="132" t="s">
        <v>159</v>
      </c>
      <c r="B52" s="126" t="s">
        <v>154</v>
      </c>
      <c r="C52" s="126"/>
      <c r="D52" s="126"/>
      <c r="E52" s="129" t="s">
        <v>39</v>
      </c>
      <c r="F52" s="126" t="s">
        <v>40</v>
      </c>
      <c r="G52" s="129" t="s">
        <v>143</v>
      </c>
      <c r="H52" s="42" t="s">
        <v>180</v>
      </c>
      <c r="I52" s="43" t="s">
        <v>180</v>
      </c>
      <c r="J52" s="13" t="s">
        <v>74</v>
      </c>
      <c r="K52" s="11">
        <v>4</v>
      </c>
      <c r="L52" s="11">
        <v>4</v>
      </c>
      <c r="M52" s="11">
        <v>14.25</v>
      </c>
      <c r="N52" s="11">
        <v>14.25</v>
      </c>
      <c r="O52" s="44">
        <f t="shared" si="3"/>
        <v>36.5</v>
      </c>
      <c r="P52" s="128" t="s">
        <v>144</v>
      </c>
    </row>
    <row r="53" spans="1:16" s="4" customFormat="1" ht="13.5" customHeight="1" thickTop="1" thickBot="1" x14ac:dyDescent="0.25">
      <c r="A53" s="132"/>
      <c r="B53" s="125"/>
      <c r="C53" s="125"/>
      <c r="D53" s="125"/>
      <c r="E53" s="125"/>
      <c r="F53" s="125"/>
      <c r="G53" s="132"/>
      <c r="H53" s="34"/>
      <c r="I53" s="34"/>
      <c r="J53" s="6"/>
      <c r="K53" s="28"/>
      <c r="L53" s="28"/>
      <c r="M53" s="28"/>
      <c r="N53" s="28"/>
      <c r="O53" s="28"/>
      <c r="P53" s="128"/>
    </row>
    <row r="54" spans="1:16" s="4" customFormat="1" ht="13.5" customHeight="1" thickTop="1" thickBot="1" x14ac:dyDescent="0.25">
      <c r="A54" s="132" t="s">
        <v>163</v>
      </c>
      <c r="B54" s="129" t="s">
        <v>156</v>
      </c>
      <c r="C54" s="129" t="s">
        <v>157</v>
      </c>
      <c r="D54" s="129" t="s">
        <v>63</v>
      </c>
      <c r="E54" s="126" t="s">
        <v>28</v>
      </c>
      <c r="F54" s="129" t="s">
        <v>23</v>
      </c>
      <c r="G54" s="127" t="s">
        <v>140</v>
      </c>
      <c r="H54" s="42" t="s">
        <v>181</v>
      </c>
      <c r="I54" s="43" t="s">
        <v>181</v>
      </c>
      <c r="J54" s="15" t="s">
        <v>77</v>
      </c>
      <c r="K54" s="11">
        <v>4</v>
      </c>
      <c r="L54" s="11">
        <v>4</v>
      </c>
      <c r="M54" s="11">
        <f>28+0.5</f>
        <v>28.5</v>
      </c>
      <c r="N54" s="11">
        <f>28+0.5</f>
        <v>28.5</v>
      </c>
      <c r="O54" s="44">
        <f>SUM(K54:N54)</f>
        <v>65</v>
      </c>
      <c r="P54" s="128" t="s">
        <v>158</v>
      </c>
    </row>
    <row r="55" spans="1:16" s="4" customFormat="1" ht="13.5" customHeight="1" thickTop="1" thickBot="1" x14ac:dyDescent="0.25">
      <c r="A55" s="132"/>
      <c r="B55" s="128"/>
      <c r="C55" s="128"/>
      <c r="D55" s="128"/>
      <c r="E55" s="128"/>
      <c r="F55" s="128"/>
      <c r="G55" s="128"/>
      <c r="H55" s="132"/>
      <c r="I55" s="132"/>
      <c r="J55" s="128"/>
      <c r="K55" s="128"/>
      <c r="L55" s="128"/>
      <c r="M55" s="128"/>
      <c r="N55" s="128"/>
      <c r="O55" s="128"/>
      <c r="P55" s="128"/>
    </row>
    <row r="56" spans="1:16" s="4" customFormat="1" ht="13.5" customHeight="1" thickTop="1" x14ac:dyDescent="0.2">
      <c r="A56" s="132" t="s">
        <v>167</v>
      </c>
      <c r="B56" s="129" t="s">
        <v>160</v>
      </c>
      <c r="C56" s="129" t="s">
        <v>161</v>
      </c>
      <c r="D56" s="129" t="s">
        <v>63</v>
      </c>
      <c r="E56" s="129" t="s">
        <v>39</v>
      </c>
      <c r="F56" s="129" t="s">
        <v>40</v>
      </c>
      <c r="G56" s="127" t="s">
        <v>140</v>
      </c>
      <c r="H56" s="42" t="s">
        <v>180</v>
      </c>
      <c r="I56" s="43" t="s">
        <v>180</v>
      </c>
      <c r="J56" s="12" t="s">
        <v>80</v>
      </c>
      <c r="K56" s="11">
        <v>4</v>
      </c>
      <c r="L56" s="11">
        <v>4</v>
      </c>
      <c r="M56" s="11">
        <v>14.25</v>
      </c>
      <c r="N56" s="11">
        <v>14.25</v>
      </c>
      <c r="O56" s="44">
        <f>SUM(K56:N56)</f>
        <v>36.5</v>
      </c>
      <c r="P56" s="128" t="s">
        <v>162</v>
      </c>
    </row>
    <row r="57" spans="1:16" s="4" customFormat="1" ht="13.5" customHeight="1" thickBot="1" x14ac:dyDescent="0.25">
      <c r="A57" s="132" t="s">
        <v>186</v>
      </c>
      <c r="B57" s="129" t="s">
        <v>164</v>
      </c>
      <c r="C57" s="129" t="s">
        <v>165</v>
      </c>
      <c r="D57" s="129" t="s">
        <v>63</v>
      </c>
      <c r="E57" s="129" t="s">
        <v>135</v>
      </c>
      <c r="F57" s="129" t="s">
        <v>40</v>
      </c>
      <c r="G57" s="127" t="s">
        <v>140</v>
      </c>
      <c r="H57" s="42" t="s">
        <v>187</v>
      </c>
      <c r="I57" s="43" t="s">
        <v>180</v>
      </c>
      <c r="J57" s="13"/>
      <c r="K57" s="11">
        <v>4</v>
      </c>
      <c r="L57" s="11">
        <v>4</v>
      </c>
      <c r="M57" s="11">
        <v>14.25</v>
      </c>
      <c r="N57" s="11">
        <v>14.25</v>
      </c>
      <c r="O57" s="44">
        <f>SUM(K57:N57)</f>
        <v>36.5</v>
      </c>
      <c r="P57" s="128" t="s">
        <v>166</v>
      </c>
    </row>
    <row r="58" spans="1:16" s="4" customFormat="1" ht="13.5" customHeight="1" thickTop="1" thickBot="1" x14ac:dyDescent="0.25">
      <c r="A58" s="132"/>
      <c r="B58" s="128"/>
      <c r="C58" s="128"/>
      <c r="D58" s="128"/>
      <c r="E58" s="128"/>
      <c r="F58" s="128"/>
      <c r="G58" s="128"/>
      <c r="H58" s="132"/>
      <c r="I58" s="132"/>
      <c r="J58" s="128"/>
      <c r="K58" s="128"/>
      <c r="L58" s="128"/>
      <c r="M58" s="128"/>
      <c r="N58" s="128"/>
      <c r="O58" s="128"/>
      <c r="P58" s="128"/>
    </row>
    <row r="59" spans="1:16" ht="13.5" customHeight="1" thickTop="1" thickBot="1" x14ac:dyDescent="0.25">
      <c r="A59" s="132" t="s">
        <v>188</v>
      </c>
      <c r="B59" s="8" t="s">
        <v>168</v>
      </c>
      <c r="C59" s="8"/>
      <c r="D59" s="8"/>
      <c r="E59" s="8"/>
      <c r="F59" s="8"/>
      <c r="G59" s="9"/>
      <c r="H59" s="42" t="s">
        <v>180</v>
      </c>
      <c r="I59" s="43" t="s">
        <v>180</v>
      </c>
      <c r="J59" s="15" t="s">
        <v>84</v>
      </c>
      <c r="K59" s="11">
        <v>4</v>
      </c>
      <c r="L59" s="11">
        <v>4</v>
      </c>
      <c r="M59" s="11">
        <f>M54:N54</f>
        <v>28.5</v>
      </c>
      <c r="N59" s="11">
        <f>N54:O54</f>
        <v>28.5</v>
      </c>
      <c r="O59" s="44">
        <f>SUM(K59:N59)</f>
        <v>65</v>
      </c>
    </row>
    <row r="60" spans="1:16" ht="13.5" customHeight="1" thickTop="1" x14ac:dyDescent="0.2"/>
    <row r="62" spans="1:16" ht="13.5" customHeight="1" x14ac:dyDescent="0.2">
      <c r="B62" s="5" t="s">
        <v>189</v>
      </c>
    </row>
    <row r="63" spans="1:16" ht="13.5" customHeight="1" x14ac:dyDescent="0.2">
      <c r="A63" s="6" t="s">
        <v>190</v>
      </c>
      <c r="B63" s="5" t="s">
        <v>191</v>
      </c>
      <c r="D63" s="126" t="s">
        <v>21</v>
      </c>
      <c r="E63" s="129" t="s">
        <v>39</v>
      </c>
      <c r="F63" s="126" t="s">
        <v>40</v>
      </c>
      <c r="G63" s="129" t="s">
        <v>143</v>
      </c>
      <c r="H63" s="42" t="s">
        <v>180</v>
      </c>
      <c r="I63" s="43" t="s">
        <v>180</v>
      </c>
      <c r="P63" s="128" t="s">
        <v>192</v>
      </c>
    </row>
  </sheetData>
  <mergeCells count="8">
    <mergeCell ref="M4:N4"/>
    <mergeCell ref="B1:O1"/>
    <mergeCell ref="B2:O2"/>
    <mergeCell ref="B3:O3"/>
    <mergeCell ref="B4:G4"/>
    <mergeCell ref="K4:L4"/>
    <mergeCell ref="H4:I4"/>
    <mergeCell ref="O4:O5"/>
  </mergeCells>
  <phoneticPr fontId="0" type="noConversion"/>
  <pageMargins left="0.22" right="0.26" top="0.12" bottom="0.5" header="0.12" footer="0.5"/>
  <pageSetup paperSize="9" scale="85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M288"/>
  <sheetViews>
    <sheetView topLeftCell="A231" workbookViewId="0">
      <selection activeCell="G231" sqref="G1:L1048576"/>
    </sheetView>
  </sheetViews>
  <sheetFormatPr baseColWidth="10" defaultColWidth="63.42578125" defaultRowHeight="12.75" x14ac:dyDescent="0.2"/>
  <cols>
    <col min="1" max="1" width="23.140625" style="48" bestFit="1" customWidth="1"/>
    <col min="2" max="2" width="20.140625" style="48" bestFit="1" customWidth="1"/>
    <col min="3" max="3" width="26" style="48" bestFit="1" customWidth="1"/>
    <col min="4" max="4" width="12.140625" style="48" bestFit="1" customWidth="1"/>
    <col min="5" max="5" width="3" style="48" bestFit="1" customWidth="1"/>
    <col min="6" max="6" width="4" style="48" bestFit="1" customWidth="1"/>
    <col min="7" max="7" width="16.28515625" style="48" bestFit="1" customWidth="1"/>
    <col min="8" max="8" width="24" style="48" bestFit="1" customWidth="1"/>
    <col min="9" max="9" width="22.5703125" style="48" bestFit="1" customWidth="1"/>
    <col min="10" max="10" width="12.140625" style="48" bestFit="1" customWidth="1"/>
    <col min="11" max="11" width="3" style="48" bestFit="1" customWidth="1"/>
    <col min="12" max="16384" width="63.42578125" style="48"/>
  </cols>
  <sheetData>
    <row r="1" spans="1:13" x14ac:dyDescent="0.2">
      <c r="A1" s="102"/>
      <c r="B1" s="102"/>
      <c r="C1" s="102"/>
      <c r="D1" s="102"/>
      <c r="E1" s="179"/>
      <c r="F1" s="47">
        <v>1</v>
      </c>
      <c r="G1" s="102"/>
      <c r="H1" s="102"/>
      <c r="I1" s="102"/>
      <c r="J1" s="102"/>
      <c r="K1" s="179"/>
      <c r="M1" s="54"/>
    </row>
    <row r="2" spans="1:13" x14ac:dyDescent="0.2">
      <c r="A2" s="102"/>
      <c r="B2" s="102"/>
      <c r="C2" s="102"/>
      <c r="D2" s="102"/>
      <c r="E2" s="179"/>
      <c r="F2" s="47">
        <v>2</v>
      </c>
      <c r="G2" s="102"/>
      <c r="H2" s="102"/>
      <c r="I2" s="102"/>
      <c r="J2" s="102"/>
      <c r="K2" s="179"/>
      <c r="M2" s="54"/>
    </row>
    <row r="3" spans="1:13" x14ac:dyDescent="0.2">
      <c r="A3" s="102"/>
      <c r="B3" s="102"/>
      <c r="C3" s="102"/>
      <c r="D3" s="102"/>
      <c r="E3" s="179"/>
      <c r="F3" s="47">
        <v>3</v>
      </c>
      <c r="G3" s="102"/>
      <c r="H3" s="102"/>
      <c r="I3" s="102"/>
      <c r="J3" s="102"/>
      <c r="K3" s="179"/>
      <c r="M3" s="54"/>
    </row>
    <row r="4" spans="1:13" x14ac:dyDescent="0.2">
      <c r="A4" s="102"/>
      <c r="B4" s="102"/>
      <c r="C4" s="102"/>
      <c r="D4" s="102"/>
      <c r="E4" s="179"/>
      <c r="F4" s="47">
        <v>4</v>
      </c>
      <c r="G4" s="102"/>
      <c r="H4" s="102"/>
      <c r="I4" s="102"/>
      <c r="J4" s="102"/>
      <c r="K4" s="103"/>
      <c r="M4" s="54"/>
    </row>
    <row r="5" spans="1:13" x14ac:dyDescent="0.2">
      <c r="A5" s="102"/>
      <c r="B5" s="102"/>
      <c r="C5" s="102"/>
      <c r="D5" s="102"/>
      <c r="E5" s="179"/>
      <c r="F5" s="47">
        <v>5</v>
      </c>
      <c r="G5" s="102"/>
      <c r="H5" s="102"/>
      <c r="I5" s="102"/>
      <c r="J5" s="102"/>
      <c r="K5" s="103"/>
      <c r="M5" s="54"/>
    </row>
    <row r="6" spans="1:13" x14ac:dyDescent="0.2">
      <c r="A6" s="102"/>
      <c r="B6" s="102"/>
      <c r="C6" s="102"/>
      <c r="D6" s="102"/>
      <c r="E6" s="179"/>
      <c r="F6" s="47">
        <v>6</v>
      </c>
      <c r="G6" s="102"/>
      <c r="H6" s="102"/>
      <c r="I6" s="102"/>
      <c r="J6" s="102"/>
      <c r="K6" s="103"/>
      <c r="M6" s="54"/>
    </row>
    <row r="7" spans="1:13" x14ac:dyDescent="0.2">
      <c r="A7" s="102"/>
      <c r="B7" s="102"/>
      <c r="C7" s="102"/>
      <c r="D7" s="102"/>
      <c r="E7" s="179"/>
      <c r="F7" s="47">
        <v>7</v>
      </c>
      <c r="G7" s="102"/>
      <c r="H7" s="102"/>
      <c r="I7" s="102"/>
      <c r="J7" s="102"/>
      <c r="K7" s="103"/>
      <c r="M7" s="54"/>
    </row>
    <row r="8" spans="1:13" x14ac:dyDescent="0.2">
      <c r="A8" s="102"/>
      <c r="B8" s="102"/>
      <c r="C8" s="102"/>
      <c r="D8" s="102"/>
      <c r="E8" s="179"/>
      <c r="F8" s="47">
        <v>8</v>
      </c>
      <c r="G8" s="102"/>
      <c r="H8" s="102"/>
      <c r="I8" s="102"/>
      <c r="J8" s="102"/>
      <c r="K8" s="103"/>
      <c r="M8" s="54"/>
    </row>
    <row r="9" spans="1:13" x14ac:dyDescent="0.2">
      <c r="A9" s="102"/>
      <c r="B9" s="102"/>
      <c r="C9" s="102"/>
      <c r="D9" s="102"/>
      <c r="E9" s="179"/>
      <c r="F9" s="47">
        <v>9</v>
      </c>
      <c r="G9" s="102"/>
      <c r="H9" s="102"/>
      <c r="I9" s="102"/>
      <c r="J9" s="102"/>
      <c r="K9" s="103"/>
      <c r="M9" s="54"/>
    </row>
    <row r="10" spans="1:13" x14ac:dyDescent="0.2">
      <c r="A10" s="102"/>
      <c r="B10" s="102"/>
      <c r="C10" s="102"/>
      <c r="D10" s="102"/>
      <c r="E10" s="179"/>
      <c r="F10" s="47">
        <v>10</v>
      </c>
      <c r="G10" s="102"/>
      <c r="H10" s="102"/>
      <c r="I10" s="102"/>
      <c r="J10" s="102"/>
      <c r="K10" s="103"/>
    </row>
    <row r="11" spans="1:13" x14ac:dyDescent="0.2">
      <c r="A11" s="102"/>
      <c r="B11" s="102"/>
      <c r="C11" s="102"/>
      <c r="D11" s="102"/>
      <c r="E11" s="179"/>
      <c r="F11" s="47">
        <v>11</v>
      </c>
      <c r="G11" s="102"/>
      <c r="H11" s="102"/>
      <c r="I11" s="102"/>
      <c r="J11" s="102"/>
      <c r="K11" s="103"/>
    </row>
    <row r="12" spans="1:13" x14ac:dyDescent="0.2">
      <c r="A12" s="102"/>
      <c r="B12" s="102"/>
      <c r="C12" s="102"/>
      <c r="D12" s="102"/>
      <c r="E12" s="179"/>
      <c r="F12" s="47">
        <v>12</v>
      </c>
      <c r="G12" s="102"/>
      <c r="H12" s="102"/>
      <c r="I12" s="102"/>
      <c r="J12" s="102"/>
      <c r="K12" s="103"/>
    </row>
    <row r="13" spans="1:13" x14ac:dyDescent="0.2">
      <c r="A13" s="102"/>
      <c r="B13" s="102"/>
      <c r="C13" s="102"/>
      <c r="D13" s="102"/>
      <c r="E13" s="179"/>
      <c r="F13" s="47">
        <v>13</v>
      </c>
      <c r="G13" s="102"/>
      <c r="H13" s="102"/>
      <c r="I13" s="102"/>
      <c r="J13" s="102"/>
      <c r="K13" s="103"/>
    </row>
    <row r="14" spans="1:13" x14ac:dyDescent="0.2">
      <c r="A14" s="102"/>
      <c r="B14" s="102"/>
      <c r="C14" s="102"/>
      <c r="D14" s="102"/>
      <c r="E14" s="179"/>
      <c r="F14" s="47">
        <v>14</v>
      </c>
      <c r="G14" s="102"/>
      <c r="H14" s="102"/>
      <c r="I14" s="102"/>
      <c r="J14" s="102"/>
      <c r="K14" s="103"/>
    </row>
    <row r="15" spans="1:13" x14ac:dyDescent="0.2">
      <c r="A15" s="102"/>
      <c r="B15" s="102"/>
      <c r="C15" s="102"/>
      <c r="D15" s="102"/>
      <c r="E15" s="179"/>
      <c r="F15" s="47">
        <v>15</v>
      </c>
      <c r="G15" s="102"/>
      <c r="H15" s="102"/>
      <c r="I15" s="102"/>
      <c r="J15" s="102"/>
      <c r="K15" s="103"/>
    </row>
    <row r="16" spans="1:13" x14ac:dyDescent="0.2">
      <c r="A16" s="102"/>
      <c r="B16" s="102"/>
      <c r="C16" s="102"/>
      <c r="D16" s="102"/>
      <c r="E16" s="179"/>
      <c r="F16" s="47">
        <v>16</v>
      </c>
      <c r="G16" s="102"/>
      <c r="H16" s="102"/>
      <c r="I16" s="102"/>
      <c r="J16" s="102"/>
      <c r="K16" s="103"/>
    </row>
    <row r="17" spans="1:11" x14ac:dyDescent="0.2">
      <c r="A17" s="102"/>
      <c r="B17" s="102"/>
      <c r="C17" s="102"/>
      <c r="D17" s="102"/>
      <c r="E17" s="179"/>
      <c r="F17" s="47">
        <v>17</v>
      </c>
      <c r="G17" s="102"/>
      <c r="H17" s="102"/>
      <c r="I17" s="102"/>
      <c r="J17" s="102"/>
      <c r="K17" s="103"/>
    </row>
    <row r="18" spans="1:11" x14ac:dyDescent="0.2">
      <c r="A18" s="102"/>
      <c r="B18" s="102"/>
      <c r="C18" s="102"/>
      <c r="D18" s="102"/>
      <c r="E18" s="179"/>
      <c r="F18" s="47">
        <v>18</v>
      </c>
      <c r="G18" s="102"/>
      <c r="H18" s="102"/>
      <c r="I18" s="102"/>
      <c r="J18" s="102"/>
      <c r="K18" s="103"/>
    </row>
    <row r="19" spans="1:11" x14ac:dyDescent="0.2">
      <c r="A19" s="102"/>
      <c r="B19" s="102"/>
      <c r="C19" s="102"/>
      <c r="D19" s="102"/>
      <c r="E19" s="179"/>
      <c r="F19" s="47">
        <v>19</v>
      </c>
      <c r="G19" s="102"/>
      <c r="H19" s="102"/>
      <c r="I19" s="102"/>
      <c r="J19" s="102"/>
      <c r="K19" s="103"/>
    </row>
    <row r="20" spans="1:11" x14ac:dyDescent="0.2">
      <c r="A20" s="102"/>
      <c r="B20" s="102"/>
      <c r="C20" s="102"/>
      <c r="D20" s="102"/>
      <c r="E20" s="179"/>
      <c r="F20" s="47">
        <v>20</v>
      </c>
      <c r="G20" s="102"/>
      <c r="H20" s="102"/>
      <c r="I20" s="102"/>
      <c r="J20" s="102"/>
      <c r="K20" s="103"/>
    </row>
    <row r="21" spans="1:11" x14ac:dyDescent="0.2">
      <c r="A21" s="102"/>
      <c r="B21" s="102"/>
      <c r="C21" s="102"/>
      <c r="D21" s="102"/>
      <c r="E21" s="179"/>
      <c r="F21" s="47">
        <v>21</v>
      </c>
      <c r="G21" s="102"/>
      <c r="H21" s="102"/>
      <c r="I21" s="102"/>
      <c r="J21" s="102"/>
      <c r="K21" s="103"/>
    </row>
    <row r="22" spans="1:11" x14ac:dyDescent="0.2">
      <c r="A22" s="102"/>
      <c r="B22" s="102"/>
      <c r="C22" s="102"/>
      <c r="D22" s="102"/>
      <c r="E22" s="179"/>
      <c r="F22" s="47">
        <v>22</v>
      </c>
      <c r="G22" s="102"/>
      <c r="H22" s="102"/>
      <c r="I22" s="102"/>
      <c r="J22" s="102"/>
      <c r="K22" s="103"/>
    </row>
    <row r="23" spans="1:11" x14ac:dyDescent="0.2">
      <c r="A23" s="102"/>
      <c r="B23" s="102"/>
      <c r="C23" s="102"/>
      <c r="D23" s="102"/>
      <c r="E23" s="179"/>
      <c r="F23" s="47">
        <v>23</v>
      </c>
      <c r="G23" s="102"/>
      <c r="H23" s="102"/>
      <c r="I23" s="102"/>
      <c r="J23" s="102"/>
      <c r="K23" s="103"/>
    </row>
    <row r="24" spans="1:11" x14ac:dyDescent="0.2">
      <c r="A24" s="102"/>
      <c r="B24" s="102"/>
      <c r="C24" s="102"/>
      <c r="D24" s="102"/>
      <c r="E24" s="179"/>
      <c r="F24" s="47">
        <v>24</v>
      </c>
      <c r="G24" s="102"/>
      <c r="H24" s="102"/>
      <c r="I24" s="102"/>
      <c r="J24" s="102"/>
      <c r="K24" s="103"/>
    </row>
    <row r="25" spans="1:11" x14ac:dyDescent="0.2">
      <c r="A25" s="102"/>
      <c r="B25" s="102"/>
      <c r="C25" s="102"/>
      <c r="D25" s="102"/>
      <c r="E25" s="179"/>
      <c r="F25" s="47">
        <v>25</v>
      </c>
      <c r="G25" s="102"/>
      <c r="H25" s="102"/>
      <c r="I25" s="102"/>
      <c r="J25" s="102"/>
      <c r="K25" s="103"/>
    </row>
    <row r="26" spans="1:11" x14ac:dyDescent="0.2">
      <c r="A26" s="102"/>
      <c r="B26" s="102"/>
      <c r="C26" s="102"/>
      <c r="D26" s="102"/>
      <c r="E26" s="179"/>
      <c r="F26" s="47">
        <v>26</v>
      </c>
      <c r="G26" s="102"/>
      <c r="H26" s="102"/>
      <c r="I26" s="102"/>
      <c r="J26" s="102"/>
      <c r="K26" s="103"/>
    </row>
    <row r="27" spans="1:11" x14ac:dyDescent="0.2">
      <c r="A27" s="102"/>
      <c r="B27" s="102"/>
      <c r="C27" s="102"/>
      <c r="D27" s="102"/>
      <c r="E27" s="179"/>
      <c r="F27" s="47">
        <v>27</v>
      </c>
      <c r="G27" s="102"/>
      <c r="H27" s="102"/>
      <c r="I27" s="102"/>
      <c r="J27" s="102"/>
      <c r="K27" s="103"/>
    </row>
    <row r="28" spans="1:11" x14ac:dyDescent="0.2">
      <c r="A28" s="102"/>
      <c r="B28" s="102"/>
      <c r="C28" s="102"/>
      <c r="D28" s="102"/>
      <c r="E28" s="179"/>
      <c r="F28" s="47">
        <v>28</v>
      </c>
      <c r="G28" s="102"/>
      <c r="H28" s="102"/>
      <c r="I28" s="102"/>
      <c r="J28" s="102"/>
      <c r="K28" s="103"/>
    </row>
    <row r="29" spans="1:11" x14ac:dyDescent="0.2">
      <c r="A29" s="102"/>
      <c r="B29" s="102"/>
      <c r="C29" s="102"/>
      <c r="D29" s="102"/>
      <c r="E29" s="179"/>
      <c r="F29" s="47">
        <v>29</v>
      </c>
      <c r="G29" s="102"/>
      <c r="H29" s="102"/>
      <c r="I29" s="102"/>
      <c r="J29" s="102"/>
      <c r="K29" s="103"/>
    </row>
    <row r="30" spans="1:11" x14ac:dyDescent="0.2">
      <c r="A30" s="102"/>
      <c r="B30" s="102"/>
      <c r="C30" s="102"/>
      <c r="D30" s="102"/>
      <c r="E30" s="179"/>
      <c r="F30" s="47">
        <v>30</v>
      </c>
      <c r="G30" s="102"/>
      <c r="H30" s="102"/>
      <c r="I30" s="102"/>
      <c r="J30" s="102"/>
      <c r="K30" s="103"/>
    </row>
    <row r="31" spans="1:11" x14ac:dyDescent="0.2">
      <c r="A31" s="102"/>
      <c r="B31" s="102"/>
      <c r="C31" s="102"/>
      <c r="D31" s="102"/>
      <c r="E31" s="179"/>
      <c r="F31" s="47">
        <v>31</v>
      </c>
      <c r="G31" s="102"/>
      <c r="H31" s="102"/>
      <c r="I31" s="102"/>
      <c r="J31" s="102"/>
      <c r="K31" s="103"/>
    </row>
    <row r="32" spans="1:11" x14ac:dyDescent="0.2">
      <c r="A32" s="102"/>
      <c r="B32" s="102"/>
      <c r="C32" s="102"/>
      <c r="D32" s="102"/>
      <c r="E32" s="179"/>
      <c r="F32" s="47">
        <v>32</v>
      </c>
      <c r="G32" s="102"/>
      <c r="H32" s="102"/>
      <c r="I32" s="102"/>
      <c r="J32" s="102"/>
      <c r="K32" s="103"/>
    </row>
    <row r="33" spans="1:11" x14ac:dyDescent="0.2">
      <c r="A33" s="102"/>
      <c r="B33" s="102"/>
      <c r="C33" s="102"/>
      <c r="D33" s="102"/>
      <c r="E33" s="179"/>
      <c r="F33" s="47">
        <v>33</v>
      </c>
      <c r="G33" s="102"/>
      <c r="H33" s="102"/>
      <c r="I33" s="102"/>
      <c r="J33" s="102"/>
      <c r="K33" s="103"/>
    </row>
    <row r="34" spans="1:11" x14ac:dyDescent="0.2">
      <c r="A34" s="102"/>
      <c r="B34" s="102"/>
      <c r="C34" s="102"/>
      <c r="D34" s="102"/>
      <c r="E34" s="179"/>
      <c r="F34" s="47">
        <v>34</v>
      </c>
      <c r="G34" s="102"/>
      <c r="H34" s="102"/>
      <c r="I34" s="102"/>
      <c r="J34" s="102"/>
      <c r="K34" s="103"/>
    </row>
    <row r="35" spans="1:11" x14ac:dyDescent="0.2">
      <c r="A35" s="102"/>
      <c r="B35" s="102"/>
      <c r="C35" s="102"/>
      <c r="D35" s="102"/>
      <c r="E35" s="179"/>
      <c r="F35" s="47">
        <v>35</v>
      </c>
      <c r="G35" s="102"/>
      <c r="H35" s="102"/>
      <c r="I35" s="102"/>
      <c r="J35" s="102"/>
      <c r="K35" s="103"/>
    </row>
    <row r="36" spans="1:11" x14ac:dyDescent="0.2">
      <c r="A36" s="102"/>
      <c r="B36" s="102"/>
      <c r="C36" s="102"/>
      <c r="D36" s="102"/>
      <c r="E36" s="179"/>
      <c r="F36" s="47">
        <v>36</v>
      </c>
      <c r="G36" s="102"/>
      <c r="H36" s="102"/>
      <c r="I36" s="102"/>
      <c r="J36" s="102"/>
      <c r="K36" s="103"/>
    </row>
    <row r="37" spans="1:11" x14ac:dyDescent="0.2">
      <c r="A37" s="102"/>
      <c r="B37" s="102"/>
      <c r="C37" s="102"/>
      <c r="D37" s="102"/>
      <c r="E37" s="179"/>
      <c r="F37" s="47">
        <v>37</v>
      </c>
      <c r="G37" s="102"/>
      <c r="H37" s="102"/>
      <c r="I37" s="102"/>
      <c r="J37" s="102"/>
      <c r="K37" s="103"/>
    </row>
    <row r="38" spans="1:11" x14ac:dyDescent="0.2">
      <c r="A38" s="102"/>
      <c r="B38" s="102"/>
      <c r="C38" s="102"/>
      <c r="D38" s="102"/>
      <c r="E38" s="179"/>
      <c r="F38" s="47">
        <v>38</v>
      </c>
      <c r="G38" s="102"/>
      <c r="H38" s="102"/>
      <c r="I38" s="102"/>
      <c r="J38" s="102"/>
      <c r="K38" s="103"/>
    </row>
    <row r="39" spans="1:11" x14ac:dyDescent="0.2">
      <c r="A39" s="102"/>
      <c r="B39" s="102"/>
      <c r="C39" s="102"/>
      <c r="D39" s="102"/>
      <c r="E39" s="179"/>
      <c r="F39" s="47">
        <v>39</v>
      </c>
      <c r="G39" s="102"/>
      <c r="H39" s="102"/>
      <c r="I39" s="102"/>
      <c r="J39" s="102"/>
      <c r="K39" s="103"/>
    </row>
    <row r="40" spans="1:11" x14ac:dyDescent="0.2">
      <c r="A40" s="102"/>
      <c r="B40" s="102"/>
      <c r="C40" s="102"/>
      <c r="D40" s="102"/>
      <c r="E40" s="179"/>
      <c r="F40" s="47">
        <v>40</v>
      </c>
      <c r="G40" s="102"/>
      <c r="H40" s="102"/>
      <c r="I40" s="102"/>
      <c r="J40" s="102"/>
      <c r="K40" s="103"/>
    </row>
    <row r="41" spans="1:11" x14ac:dyDescent="0.2">
      <c r="A41" s="102"/>
      <c r="B41" s="102"/>
      <c r="C41" s="102"/>
      <c r="D41" s="102"/>
      <c r="E41" s="179"/>
      <c r="F41" s="47">
        <v>41</v>
      </c>
      <c r="G41" s="102"/>
      <c r="H41" s="102"/>
      <c r="I41" s="102"/>
      <c r="J41" s="102"/>
      <c r="K41" s="103"/>
    </row>
    <row r="42" spans="1:11" x14ac:dyDescent="0.2">
      <c r="A42" s="102"/>
      <c r="B42" s="102"/>
      <c r="C42" s="102"/>
      <c r="D42" s="102"/>
      <c r="E42" s="179"/>
      <c r="F42" s="47">
        <v>42</v>
      </c>
      <c r="G42" s="102"/>
      <c r="H42" s="102"/>
      <c r="I42" s="102"/>
      <c r="J42" s="102"/>
      <c r="K42" s="103"/>
    </row>
    <row r="43" spans="1:11" x14ac:dyDescent="0.2">
      <c r="A43" s="102"/>
      <c r="B43" s="102"/>
      <c r="C43" s="102"/>
      <c r="D43" s="102"/>
      <c r="E43" s="179"/>
      <c r="F43" s="47">
        <v>43</v>
      </c>
      <c r="G43" s="102"/>
      <c r="H43" s="102"/>
      <c r="I43" s="102"/>
      <c r="J43" s="102"/>
      <c r="K43" s="103"/>
    </row>
    <row r="44" spans="1:11" x14ac:dyDescent="0.2">
      <c r="A44" s="102"/>
      <c r="B44" s="102"/>
      <c r="C44" s="102"/>
      <c r="D44" s="102"/>
      <c r="E44" s="179"/>
      <c r="F44" s="47">
        <v>44</v>
      </c>
      <c r="G44" s="102"/>
      <c r="H44" s="102"/>
      <c r="I44" s="102"/>
      <c r="J44" s="102"/>
      <c r="K44" s="103"/>
    </row>
    <row r="45" spans="1:11" x14ac:dyDescent="0.2">
      <c r="A45" s="102"/>
      <c r="B45" s="102"/>
      <c r="C45" s="102"/>
      <c r="D45" s="102"/>
      <c r="E45" s="179"/>
      <c r="F45" s="47">
        <v>45</v>
      </c>
      <c r="G45" s="102"/>
      <c r="H45" s="102"/>
      <c r="I45" s="102"/>
      <c r="J45" s="102"/>
      <c r="K45" s="103"/>
    </row>
    <row r="46" spans="1:11" x14ac:dyDescent="0.2">
      <c r="A46" s="102"/>
      <c r="B46" s="102"/>
      <c r="C46" s="102"/>
      <c r="D46" s="102"/>
      <c r="E46" s="179"/>
      <c r="F46" s="47">
        <v>46</v>
      </c>
      <c r="G46" s="102"/>
      <c r="H46" s="102"/>
      <c r="I46" s="102"/>
      <c r="J46" s="102"/>
      <c r="K46" s="103"/>
    </row>
    <row r="47" spans="1:11" x14ac:dyDescent="0.2">
      <c r="A47" s="102"/>
      <c r="B47" s="102"/>
      <c r="C47" s="102"/>
      <c r="D47" s="102"/>
      <c r="E47" s="179"/>
      <c r="F47" s="47">
        <v>47</v>
      </c>
      <c r="G47" s="102"/>
      <c r="H47" s="102"/>
      <c r="I47" s="102"/>
      <c r="J47" s="102"/>
      <c r="K47" s="103"/>
    </row>
    <row r="48" spans="1:11" x14ac:dyDescent="0.2">
      <c r="A48" s="102"/>
      <c r="B48" s="102"/>
      <c r="C48" s="102"/>
      <c r="D48" s="102"/>
      <c r="E48" s="179"/>
      <c r="F48" s="47">
        <v>48</v>
      </c>
      <c r="G48" s="102"/>
      <c r="H48" s="102"/>
      <c r="I48" s="102"/>
      <c r="J48" s="102"/>
      <c r="K48" s="103"/>
    </row>
    <row r="49" spans="1:11" x14ac:dyDescent="0.2">
      <c r="A49" s="102"/>
      <c r="B49" s="102"/>
      <c r="C49" s="102"/>
      <c r="D49" s="102"/>
      <c r="E49" s="179"/>
      <c r="F49" s="47">
        <v>49</v>
      </c>
      <c r="G49" s="102"/>
      <c r="H49" s="102"/>
      <c r="I49" s="102"/>
      <c r="J49" s="102"/>
      <c r="K49" s="103"/>
    </row>
    <row r="50" spans="1:11" x14ac:dyDescent="0.2">
      <c r="A50" s="102"/>
      <c r="B50" s="102"/>
      <c r="C50" s="102"/>
      <c r="D50" s="102"/>
      <c r="E50" s="179"/>
      <c r="F50" s="47">
        <v>50</v>
      </c>
      <c r="G50" s="102"/>
      <c r="H50" s="102"/>
      <c r="I50" s="102"/>
      <c r="J50" s="102"/>
      <c r="K50" s="103"/>
    </row>
    <row r="51" spans="1:11" x14ac:dyDescent="0.2">
      <c r="A51" s="102"/>
      <c r="B51" s="102"/>
      <c r="C51" s="102"/>
      <c r="D51" s="102"/>
      <c r="E51" s="179"/>
      <c r="F51" s="47">
        <v>51</v>
      </c>
      <c r="G51" s="102"/>
      <c r="H51" s="102"/>
      <c r="I51" s="102"/>
      <c r="J51" s="102"/>
      <c r="K51" s="103"/>
    </row>
    <row r="52" spans="1:11" x14ac:dyDescent="0.2">
      <c r="A52" s="102"/>
      <c r="B52" s="102"/>
      <c r="C52" s="102"/>
      <c r="D52" s="102"/>
      <c r="E52" s="179"/>
      <c r="F52" s="47">
        <v>52</v>
      </c>
      <c r="G52" s="102"/>
      <c r="H52" s="102"/>
      <c r="I52" s="102"/>
      <c r="J52" s="102"/>
      <c r="K52" s="103"/>
    </row>
    <row r="53" spans="1:11" x14ac:dyDescent="0.2">
      <c r="A53" s="102"/>
      <c r="B53" s="102"/>
      <c r="C53" s="102"/>
      <c r="D53" s="102"/>
      <c r="E53" s="179"/>
      <c r="F53" s="47">
        <v>53</v>
      </c>
      <c r="G53" s="102"/>
      <c r="H53" s="102"/>
      <c r="I53" s="102"/>
      <c r="J53" s="102"/>
      <c r="K53" s="103"/>
    </row>
    <row r="54" spans="1:11" x14ac:dyDescent="0.2">
      <c r="A54" s="102"/>
      <c r="B54" s="102"/>
      <c r="C54" s="102"/>
      <c r="D54" s="102"/>
      <c r="E54" s="179"/>
      <c r="F54" s="47">
        <v>54</v>
      </c>
      <c r="G54" s="102"/>
      <c r="H54" s="102"/>
      <c r="I54" s="102"/>
      <c r="J54" s="102"/>
      <c r="K54" s="103"/>
    </row>
    <row r="55" spans="1:11" x14ac:dyDescent="0.2">
      <c r="A55" s="102"/>
      <c r="B55" s="102"/>
      <c r="C55" s="102"/>
      <c r="D55" s="102"/>
      <c r="E55" s="103"/>
      <c r="F55" s="47">
        <v>55</v>
      </c>
      <c r="G55" s="102"/>
      <c r="H55" s="102"/>
      <c r="I55" s="102"/>
      <c r="J55" s="102"/>
      <c r="K55" s="103"/>
    </row>
    <row r="56" spans="1:11" x14ac:dyDescent="0.2">
      <c r="A56" s="102"/>
      <c r="B56" s="102"/>
      <c r="C56" s="102"/>
      <c r="D56" s="102"/>
      <c r="E56" s="103"/>
      <c r="F56" s="47">
        <v>56</v>
      </c>
      <c r="G56" s="102"/>
      <c r="H56" s="102"/>
      <c r="I56" s="102"/>
      <c r="J56" s="102"/>
      <c r="K56" s="103"/>
    </row>
    <row r="57" spans="1:11" x14ac:dyDescent="0.2">
      <c r="A57" s="102"/>
      <c r="B57" s="102"/>
      <c r="C57" s="102"/>
      <c r="D57" s="102"/>
      <c r="E57" s="103"/>
      <c r="F57" s="47">
        <v>57</v>
      </c>
      <c r="G57" s="102"/>
      <c r="H57" s="102"/>
      <c r="I57" s="102"/>
      <c r="J57" s="102"/>
      <c r="K57" s="103"/>
    </row>
    <row r="58" spans="1:11" x14ac:dyDescent="0.2">
      <c r="A58" s="102"/>
      <c r="B58" s="102"/>
      <c r="C58" s="102"/>
      <c r="D58" s="102"/>
      <c r="E58" s="103"/>
      <c r="F58" s="47">
        <v>58</v>
      </c>
      <c r="G58" s="102"/>
      <c r="H58" s="102"/>
      <c r="I58" s="102"/>
      <c r="J58" s="102"/>
      <c r="K58" s="103"/>
    </row>
    <row r="59" spans="1:11" x14ac:dyDescent="0.2">
      <c r="A59" s="102"/>
      <c r="B59" s="102"/>
      <c r="C59" s="102"/>
      <c r="D59" s="102"/>
      <c r="E59" s="103"/>
      <c r="F59" s="47">
        <v>59</v>
      </c>
      <c r="G59" s="102"/>
      <c r="H59" s="102"/>
      <c r="I59" s="102"/>
      <c r="J59" s="102"/>
      <c r="K59" s="103"/>
    </row>
    <row r="60" spans="1:11" x14ac:dyDescent="0.2">
      <c r="A60" s="102"/>
      <c r="B60" s="102"/>
      <c r="C60" s="102"/>
      <c r="D60" s="102"/>
      <c r="E60" s="103"/>
      <c r="F60" s="47">
        <v>60</v>
      </c>
      <c r="G60" s="102"/>
      <c r="H60" s="102"/>
      <c r="I60" s="102"/>
      <c r="J60" s="102"/>
      <c r="K60" s="103"/>
    </row>
    <row r="61" spans="1:11" x14ac:dyDescent="0.2">
      <c r="A61" s="102"/>
      <c r="B61" s="102"/>
      <c r="C61" s="102"/>
      <c r="D61" s="102"/>
      <c r="E61" s="103"/>
      <c r="F61" s="47">
        <v>61</v>
      </c>
      <c r="G61" s="102"/>
      <c r="H61" s="102"/>
      <c r="I61" s="102"/>
      <c r="J61" s="102"/>
      <c r="K61" s="103"/>
    </row>
    <row r="62" spans="1:11" x14ac:dyDescent="0.2">
      <c r="A62" s="102"/>
      <c r="B62" s="102"/>
      <c r="C62" s="102"/>
      <c r="D62" s="102"/>
      <c r="E62" s="103"/>
      <c r="F62" s="47">
        <v>62</v>
      </c>
      <c r="G62" s="102"/>
      <c r="H62" s="102"/>
      <c r="I62" s="102"/>
      <c r="J62" s="102"/>
      <c r="K62" s="103"/>
    </row>
    <row r="63" spans="1:11" x14ac:dyDescent="0.2">
      <c r="A63" s="102"/>
      <c r="B63" s="102"/>
      <c r="C63" s="102"/>
      <c r="D63" s="102"/>
      <c r="E63" s="103"/>
      <c r="F63" s="47">
        <v>63</v>
      </c>
      <c r="G63" s="102"/>
      <c r="H63" s="102"/>
      <c r="I63" s="102"/>
      <c r="J63" s="102"/>
      <c r="K63" s="103"/>
    </row>
    <row r="64" spans="1:11" x14ac:dyDescent="0.2">
      <c r="A64" s="102"/>
      <c r="B64" s="102"/>
      <c r="C64" s="102"/>
      <c r="D64" s="102"/>
      <c r="E64" s="103"/>
      <c r="F64" s="47">
        <v>64</v>
      </c>
      <c r="G64" s="102"/>
      <c r="H64" s="102"/>
      <c r="I64" s="102"/>
      <c r="J64" s="102"/>
      <c r="K64" s="103"/>
    </row>
    <row r="65" spans="1:11" x14ac:dyDescent="0.2">
      <c r="A65" s="102"/>
      <c r="B65" s="102"/>
      <c r="C65" s="102"/>
      <c r="D65" s="102"/>
      <c r="E65" s="103"/>
      <c r="F65" s="47">
        <v>65</v>
      </c>
      <c r="G65" s="102"/>
      <c r="H65" s="102"/>
      <c r="I65" s="102"/>
      <c r="J65" s="102"/>
      <c r="K65" s="103"/>
    </row>
    <row r="66" spans="1:11" x14ac:dyDescent="0.2">
      <c r="A66" s="102"/>
      <c r="B66" s="102"/>
      <c r="C66" s="102"/>
      <c r="D66" s="102"/>
      <c r="E66" s="103"/>
      <c r="F66" s="47">
        <v>66</v>
      </c>
    </row>
    <row r="67" spans="1:11" x14ac:dyDescent="0.2">
      <c r="A67" s="102"/>
      <c r="B67" s="102"/>
      <c r="C67" s="102"/>
      <c r="D67" s="102"/>
      <c r="E67" s="103"/>
      <c r="F67" s="47">
        <v>67</v>
      </c>
    </row>
    <row r="68" spans="1:11" x14ac:dyDescent="0.2">
      <c r="A68" s="102"/>
      <c r="B68" s="102"/>
      <c r="C68" s="102"/>
      <c r="D68" s="102"/>
      <c r="E68" s="103"/>
      <c r="F68" s="47">
        <v>68</v>
      </c>
    </row>
    <row r="69" spans="1:11" x14ac:dyDescent="0.2">
      <c r="A69" s="102"/>
      <c r="B69" s="102"/>
      <c r="C69" s="102"/>
      <c r="D69" s="102"/>
      <c r="E69" s="103"/>
      <c r="F69" s="47">
        <v>69</v>
      </c>
    </row>
    <row r="70" spans="1:11" x14ac:dyDescent="0.2">
      <c r="A70" s="102"/>
      <c r="B70" s="102"/>
      <c r="C70" s="102"/>
      <c r="D70" s="102"/>
      <c r="E70" s="103"/>
      <c r="F70" s="47">
        <v>70</v>
      </c>
    </row>
    <row r="71" spans="1:11" x14ac:dyDescent="0.2">
      <c r="A71" s="102"/>
      <c r="B71" s="102"/>
      <c r="C71" s="102"/>
      <c r="D71" s="102"/>
      <c r="E71" s="103"/>
      <c r="F71" s="47">
        <v>71</v>
      </c>
    </row>
    <row r="72" spans="1:11" x14ac:dyDescent="0.2">
      <c r="A72" s="102"/>
      <c r="B72" s="102"/>
      <c r="C72" s="102"/>
      <c r="D72" s="102"/>
      <c r="E72" s="103"/>
      <c r="F72" s="47">
        <v>72</v>
      </c>
    </row>
    <row r="73" spans="1:11" x14ac:dyDescent="0.2">
      <c r="A73" s="102"/>
      <c r="B73" s="102"/>
      <c r="C73" s="102"/>
      <c r="D73" s="102"/>
      <c r="E73" s="103"/>
      <c r="F73" s="47">
        <v>73</v>
      </c>
    </row>
    <row r="74" spans="1:11" x14ac:dyDescent="0.2">
      <c r="A74" s="102"/>
      <c r="B74" s="102"/>
      <c r="C74" s="102"/>
      <c r="D74" s="102"/>
      <c r="E74" s="103"/>
      <c r="F74" s="47">
        <v>74</v>
      </c>
    </row>
    <row r="75" spans="1:11" x14ac:dyDescent="0.2">
      <c r="A75" s="102"/>
      <c r="B75" s="102"/>
      <c r="C75" s="102"/>
      <c r="D75" s="102"/>
      <c r="E75" s="103"/>
      <c r="F75" s="47">
        <v>75</v>
      </c>
    </row>
    <row r="76" spans="1:11" x14ac:dyDescent="0.2">
      <c r="A76" s="102"/>
      <c r="B76" s="102"/>
      <c r="C76" s="102"/>
      <c r="D76" s="102"/>
      <c r="E76" s="103"/>
      <c r="F76" s="47">
        <v>76</v>
      </c>
    </row>
    <row r="77" spans="1:11" x14ac:dyDescent="0.2">
      <c r="A77" s="102"/>
      <c r="B77" s="102"/>
      <c r="C77" s="102"/>
      <c r="D77" s="102"/>
      <c r="E77" s="103"/>
      <c r="F77" s="47">
        <v>77</v>
      </c>
    </row>
    <row r="78" spans="1:11" x14ac:dyDescent="0.2">
      <c r="A78" s="102"/>
      <c r="B78" s="102"/>
      <c r="C78" s="102"/>
      <c r="D78" s="102"/>
      <c r="E78" s="103"/>
      <c r="F78" s="47">
        <v>78</v>
      </c>
    </row>
    <row r="79" spans="1:11" x14ac:dyDescent="0.2">
      <c r="A79" s="102"/>
      <c r="B79" s="102"/>
      <c r="C79" s="102"/>
      <c r="D79" s="102"/>
      <c r="E79" s="103"/>
      <c r="F79" s="47">
        <v>79</v>
      </c>
    </row>
    <row r="80" spans="1:11" x14ac:dyDescent="0.2">
      <c r="A80" s="102"/>
      <c r="B80" s="102"/>
      <c r="C80" s="102"/>
      <c r="D80" s="102"/>
      <c r="E80" s="103"/>
      <c r="F80" s="47">
        <v>80</v>
      </c>
    </row>
    <row r="81" spans="1:6" x14ac:dyDescent="0.2">
      <c r="A81" s="102"/>
      <c r="B81" s="102"/>
      <c r="C81" s="102"/>
      <c r="D81" s="102"/>
      <c r="E81" s="103"/>
      <c r="F81" s="47">
        <v>81</v>
      </c>
    </row>
    <row r="82" spans="1:6" x14ac:dyDescent="0.2">
      <c r="A82" s="102"/>
      <c r="B82" s="102"/>
      <c r="C82" s="102"/>
      <c r="D82" s="102"/>
      <c r="E82" s="103"/>
      <c r="F82" s="47">
        <v>82</v>
      </c>
    </row>
    <row r="83" spans="1:6" x14ac:dyDescent="0.2">
      <c r="A83" s="102"/>
      <c r="B83" s="102"/>
      <c r="C83" s="102"/>
      <c r="D83" s="102"/>
      <c r="E83" s="103"/>
      <c r="F83" s="47">
        <v>83</v>
      </c>
    </row>
    <row r="84" spans="1:6" x14ac:dyDescent="0.2">
      <c r="A84" s="102"/>
      <c r="B84" s="102"/>
      <c r="C84" s="102"/>
      <c r="D84" s="102"/>
      <c r="E84" s="103"/>
      <c r="F84" s="47">
        <v>84</v>
      </c>
    </row>
    <row r="85" spans="1:6" x14ac:dyDescent="0.2">
      <c r="A85" s="102"/>
      <c r="B85" s="102"/>
      <c r="C85" s="102"/>
      <c r="D85" s="102"/>
      <c r="E85" s="103"/>
      <c r="F85" s="47">
        <v>85</v>
      </c>
    </row>
    <row r="86" spans="1:6" x14ac:dyDescent="0.2">
      <c r="A86" s="102"/>
      <c r="B86" s="102"/>
      <c r="C86" s="102"/>
      <c r="D86" s="102"/>
      <c r="E86" s="103"/>
      <c r="F86" s="47">
        <v>86</v>
      </c>
    </row>
    <row r="87" spans="1:6" x14ac:dyDescent="0.2">
      <c r="A87" s="102"/>
      <c r="B87" s="102"/>
      <c r="C87" s="102"/>
      <c r="D87" s="102"/>
      <c r="E87" s="103"/>
      <c r="F87" s="47">
        <v>87</v>
      </c>
    </row>
    <row r="88" spans="1:6" x14ac:dyDescent="0.2">
      <c r="A88" s="102"/>
      <c r="B88" s="102"/>
      <c r="C88" s="102"/>
      <c r="D88" s="102"/>
      <c r="E88" s="103"/>
      <c r="F88" s="47">
        <v>88</v>
      </c>
    </row>
    <row r="89" spans="1:6" x14ac:dyDescent="0.2">
      <c r="A89" s="102"/>
      <c r="B89" s="102"/>
      <c r="C89" s="102"/>
      <c r="D89" s="102"/>
      <c r="E89" s="103"/>
      <c r="F89" s="47">
        <v>89</v>
      </c>
    </row>
    <row r="90" spans="1:6" x14ac:dyDescent="0.2">
      <c r="A90" s="102"/>
      <c r="B90" s="102"/>
      <c r="C90" s="102"/>
      <c r="D90" s="102"/>
      <c r="E90" s="103"/>
      <c r="F90" s="47">
        <v>90</v>
      </c>
    </row>
    <row r="91" spans="1:6" x14ac:dyDescent="0.2">
      <c r="A91" s="102"/>
      <c r="B91" s="102"/>
      <c r="C91" s="102"/>
      <c r="D91" s="102"/>
      <c r="E91" s="103"/>
      <c r="F91" s="47">
        <v>91</v>
      </c>
    </row>
    <row r="92" spans="1:6" x14ac:dyDescent="0.2">
      <c r="A92" s="102"/>
      <c r="B92" s="102"/>
      <c r="C92" s="102"/>
      <c r="D92" s="102"/>
      <c r="E92" s="103"/>
      <c r="F92" s="47">
        <v>92</v>
      </c>
    </row>
    <row r="93" spans="1:6" x14ac:dyDescent="0.2">
      <c r="A93" s="102"/>
      <c r="B93" s="102"/>
      <c r="C93" s="102"/>
      <c r="D93" s="102"/>
      <c r="E93" s="103"/>
      <c r="F93" s="47">
        <v>93</v>
      </c>
    </row>
    <row r="94" spans="1:6" x14ac:dyDescent="0.2">
      <c r="A94" s="102"/>
      <c r="B94" s="102"/>
      <c r="C94" s="102"/>
      <c r="D94" s="102"/>
      <c r="E94" s="103"/>
      <c r="F94" s="47">
        <v>94</v>
      </c>
    </row>
    <row r="95" spans="1:6" x14ac:dyDescent="0.2">
      <c r="A95" s="102"/>
      <c r="B95" s="102"/>
      <c r="C95" s="102"/>
      <c r="D95" s="102"/>
      <c r="E95" s="103"/>
      <c r="F95" s="47">
        <v>95</v>
      </c>
    </row>
    <row r="96" spans="1:6" x14ac:dyDescent="0.2">
      <c r="A96" s="102"/>
      <c r="B96" s="102"/>
      <c r="C96" s="102"/>
      <c r="D96" s="102"/>
      <c r="E96" s="103"/>
      <c r="F96" s="47">
        <v>96</v>
      </c>
    </row>
    <row r="97" spans="1:6" x14ac:dyDescent="0.2">
      <c r="A97" s="102"/>
      <c r="B97" s="102"/>
      <c r="C97" s="102"/>
      <c r="D97" s="102"/>
      <c r="E97" s="103"/>
      <c r="F97" s="47">
        <v>97</v>
      </c>
    </row>
    <row r="98" spans="1:6" x14ac:dyDescent="0.2">
      <c r="A98" s="102"/>
      <c r="B98" s="102"/>
      <c r="C98" s="102"/>
      <c r="D98" s="102"/>
      <c r="E98" s="103"/>
      <c r="F98" s="47">
        <v>98</v>
      </c>
    </row>
    <row r="99" spans="1:6" x14ac:dyDescent="0.2">
      <c r="A99" s="102"/>
      <c r="B99" s="102"/>
      <c r="C99" s="102"/>
      <c r="D99" s="102"/>
      <c r="E99" s="103"/>
      <c r="F99" s="47">
        <v>99</v>
      </c>
    </row>
    <row r="100" spans="1:6" x14ac:dyDescent="0.2">
      <c r="A100" s="102"/>
      <c r="B100" s="102"/>
      <c r="C100" s="102"/>
      <c r="D100" s="102"/>
      <c r="E100" s="103"/>
      <c r="F100" s="47">
        <v>100</v>
      </c>
    </row>
    <row r="101" spans="1:6" x14ac:dyDescent="0.2">
      <c r="A101" s="102"/>
      <c r="B101" s="102"/>
      <c r="C101" s="102"/>
      <c r="D101" s="102"/>
      <c r="E101" s="103"/>
      <c r="F101" s="47">
        <v>101</v>
      </c>
    </row>
    <row r="102" spans="1:6" x14ac:dyDescent="0.2">
      <c r="A102" s="102"/>
      <c r="B102" s="102"/>
      <c r="C102" s="102"/>
      <c r="D102" s="102"/>
      <c r="E102" s="103"/>
      <c r="F102" s="47">
        <v>102</v>
      </c>
    </row>
    <row r="103" spans="1:6" x14ac:dyDescent="0.2">
      <c r="A103" s="102"/>
      <c r="B103" s="102"/>
      <c r="C103" s="102"/>
      <c r="D103" s="102"/>
      <c r="E103" s="103"/>
      <c r="F103" s="47">
        <v>103</v>
      </c>
    </row>
    <row r="104" spans="1:6" x14ac:dyDescent="0.2">
      <c r="A104" s="102"/>
      <c r="B104" s="102"/>
      <c r="C104" s="102"/>
      <c r="D104" s="102"/>
      <c r="E104" s="103"/>
      <c r="F104" s="47">
        <v>104</v>
      </c>
    </row>
    <row r="105" spans="1:6" x14ac:dyDescent="0.2">
      <c r="A105" s="102"/>
      <c r="B105" s="102"/>
      <c r="C105" s="102"/>
      <c r="D105" s="102"/>
      <c r="E105" s="103"/>
      <c r="F105" s="47">
        <v>105</v>
      </c>
    </row>
    <row r="106" spans="1:6" x14ac:dyDescent="0.2">
      <c r="A106" s="102"/>
      <c r="B106" s="102"/>
      <c r="C106" s="102"/>
      <c r="D106" s="102"/>
      <c r="E106" s="103"/>
      <c r="F106" s="47">
        <v>106</v>
      </c>
    </row>
    <row r="107" spans="1:6" x14ac:dyDescent="0.2">
      <c r="A107" s="102"/>
      <c r="B107" s="102"/>
      <c r="C107" s="102"/>
      <c r="D107" s="102"/>
      <c r="E107" s="103"/>
      <c r="F107" s="47">
        <v>107</v>
      </c>
    </row>
    <row r="108" spans="1:6" x14ac:dyDescent="0.2">
      <c r="A108" s="102"/>
      <c r="B108" s="102"/>
      <c r="C108" s="102"/>
      <c r="D108" s="102"/>
      <c r="E108" s="103"/>
      <c r="F108" s="47">
        <v>108</v>
      </c>
    </row>
    <row r="109" spans="1:6" x14ac:dyDescent="0.2">
      <c r="A109" s="102"/>
      <c r="B109" s="102"/>
      <c r="C109" s="102"/>
      <c r="D109" s="102"/>
      <c r="E109" s="103"/>
      <c r="F109" s="47">
        <v>109</v>
      </c>
    </row>
    <row r="110" spans="1:6" x14ac:dyDescent="0.2">
      <c r="A110" s="102"/>
      <c r="B110" s="102"/>
      <c r="C110" s="102"/>
      <c r="D110" s="102"/>
      <c r="E110" s="103"/>
      <c r="F110" s="47">
        <v>110</v>
      </c>
    </row>
    <row r="111" spans="1:6" x14ac:dyDescent="0.2">
      <c r="A111" s="102"/>
      <c r="B111" s="102"/>
      <c r="C111" s="102"/>
      <c r="D111" s="102"/>
      <c r="E111" s="103"/>
      <c r="F111" s="47">
        <v>111</v>
      </c>
    </row>
    <row r="112" spans="1:6" x14ac:dyDescent="0.2">
      <c r="A112" s="102"/>
      <c r="B112" s="102"/>
      <c r="C112" s="102"/>
      <c r="D112" s="102"/>
      <c r="E112" s="103"/>
      <c r="F112" s="47">
        <v>112</v>
      </c>
    </row>
    <row r="113" spans="1:6" x14ac:dyDescent="0.2">
      <c r="A113" s="102"/>
      <c r="B113" s="102"/>
      <c r="C113" s="102"/>
      <c r="D113" s="102"/>
      <c r="E113" s="103"/>
      <c r="F113" s="47">
        <v>113</v>
      </c>
    </row>
    <row r="114" spans="1:6" x14ac:dyDescent="0.2">
      <c r="A114" s="102"/>
      <c r="B114" s="102"/>
      <c r="C114" s="102"/>
      <c r="D114" s="102"/>
      <c r="E114" s="103"/>
      <c r="F114" s="47">
        <v>114</v>
      </c>
    </row>
    <row r="115" spans="1:6" x14ac:dyDescent="0.2">
      <c r="A115" s="102"/>
      <c r="B115" s="102"/>
      <c r="C115" s="102"/>
      <c r="D115" s="102"/>
      <c r="E115" s="103"/>
      <c r="F115" s="47">
        <v>115</v>
      </c>
    </row>
    <row r="116" spans="1:6" x14ac:dyDescent="0.2">
      <c r="A116" s="102"/>
      <c r="B116" s="102"/>
      <c r="C116" s="102"/>
      <c r="D116" s="102"/>
      <c r="E116" s="103"/>
      <c r="F116" s="47">
        <v>116</v>
      </c>
    </row>
    <row r="117" spans="1:6" x14ac:dyDescent="0.2">
      <c r="A117" s="102"/>
      <c r="B117" s="102"/>
      <c r="C117" s="102"/>
      <c r="D117" s="102"/>
      <c r="E117" s="103"/>
      <c r="F117" s="47">
        <v>117</v>
      </c>
    </row>
    <row r="118" spans="1:6" x14ac:dyDescent="0.2">
      <c r="A118" s="102"/>
      <c r="B118" s="102"/>
      <c r="C118" s="102"/>
      <c r="D118" s="102"/>
      <c r="E118" s="103"/>
      <c r="F118" s="47">
        <v>118</v>
      </c>
    </row>
    <row r="119" spans="1:6" x14ac:dyDescent="0.2">
      <c r="A119" s="102"/>
      <c r="B119" s="102"/>
      <c r="C119" s="102"/>
      <c r="D119" s="102"/>
      <c r="E119" s="103"/>
      <c r="F119" s="47">
        <v>119</v>
      </c>
    </row>
    <row r="120" spans="1:6" x14ac:dyDescent="0.2">
      <c r="A120" s="102"/>
      <c r="B120" s="102"/>
      <c r="C120" s="102"/>
      <c r="D120" s="102"/>
      <c r="E120" s="103"/>
      <c r="F120" s="47">
        <v>120</v>
      </c>
    </row>
    <row r="121" spans="1:6" x14ac:dyDescent="0.2">
      <c r="A121" s="102"/>
      <c r="B121" s="102"/>
      <c r="C121" s="102"/>
      <c r="D121" s="102"/>
      <c r="E121" s="103"/>
      <c r="F121" s="47">
        <v>121</v>
      </c>
    </row>
    <row r="122" spans="1:6" x14ac:dyDescent="0.2">
      <c r="A122" s="102"/>
      <c r="B122" s="102"/>
      <c r="C122" s="102"/>
      <c r="D122" s="102"/>
      <c r="E122" s="103"/>
      <c r="F122" s="47">
        <v>122</v>
      </c>
    </row>
    <row r="123" spans="1:6" x14ac:dyDescent="0.2">
      <c r="A123" s="102"/>
      <c r="B123" s="102"/>
      <c r="C123" s="102"/>
      <c r="D123" s="102"/>
      <c r="E123" s="103"/>
      <c r="F123" s="47">
        <v>123</v>
      </c>
    </row>
    <row r="124" spans="1:6" x14ac:dyDescent="0.2">
      <c r="A124" s="102"/>
      <c r="B124" s="102"/>
      <c r="C124" s="102"/>
      <c r="D124" s="102"/>
      <c r="E124" s="103"/>
      <c r="F124" s="47">
        <v>124</v>
      </c>
    </row>
    <row r="125" spans="1:6" x14ac:dyDescent="0.2">
      <c r="A125" s="102"/>
      <c r="B125" s="102"/>
      <c r="C125" s="102"/>
      <c r="D125" s="102"/>
      <c r="E125" s="103"/>
      <c r="F125" s="47">
        <v>125</v>
      </c>
    </row>
    <row r="126" spans="1:6" x14ac:dyDescent="0.2">
      <c r="A126" s="102"/>
      <c r="B126" s="102"/>
      <c r="C126" s="102"/>
      <c r="D126" s="102"/>
      <c r="E126" s="103"/>
      <c r="F126" s="47">
        <v>126</v>
      </c>
    </row>
    <row r="127" spans="1:6" x14ac:dyDescent="0.2">
      <c r="A127" s="102"/>
      <c r="B127" s="102"/>
      <c r="C127" s="102"/>
      <c r="D127" s="102"/>
      <c r="E127" s="103"/>
      <c r="F127" s="47">
        <v>127</v>
      </c>
    </row>
    <row r="128" spans="1:6" x14ac:dyDescent="0.2">
      <c r="A128" s="102"/>
      <c r="B128" s="102"/>
      <c r="C128" s="102"/>
      <c r="D128" s="102"/>
      <c r="E128" s="103"/>
      <c r="F128" s="47">
        <v>128</v>
      </c>
    </row>
    <row r="129" spans="1:6" x14ac:dyDescent="0.2">
      <c r="A129" s="102"/>
      <c r="B129" s="102"/>
      <c r="C129" s="102"/>
      <c r="D129" s="102"/>
      <c r="E129" s="103"/>
      <c r="F129" s="47">
        <v>129</v>
      </c>
    </row>
    <row r="130" spans="1:6" x14ac:dyDescent="0.2">
      <c r="A130" s="102"/>
      <c r="B130" s="102"/>
      <c r="C130" s="102"/>
      <c r="D130" s="102"/>
      <c r="E130" s="103"/>
      <c r="F130" s="47">
        <v>130</v>
      </c>
    </row>
    <row r="131" spans="1:6" x14ac:dyDescent="0.2">
      <c r="A131" s="102"/>
      <c r="B131" s="102"/>
      <c r="C131" s="102"/>
      <c r="D131" s="102"/>
      <c r="E131" s="103"/>
      <c r="F131" s="47">
        <v>131</v>
      </c>
    </row>
    <row r="132" spans="1:6" x14ac:dyDescent="0.2">
      <c r="A132" s="102"/>
      <c r="B132" s="102"/>
      <c r="C132" s="102"/>
      <c r="D132" s="102"/>
      <c r="E132" s="103"/>
      <c r="F132" s="47">
        <v>132</v>
      </c>
    </row>
    <row r="133" spans="1:6" x14ac:dyDescent="0.2">
      <c r="A133" s="102"/>
      <c r="B133" s="102"/>
      <c r="C133" s="102"/>
      <c r="D133" s="102"/>
      <c r="E133" s="103"/>
      <c r="F133" s="47">
        <v>133</v>
      </c>
    </row>
    <row r="134" spans="1:6" x14ac:dyDescent="0.2">
      <c r="A134" s="102"/>
      <c r="B134" s="102"/>
      <c r="C134" s="102"/>
      <c r="D134" s="102"/>
      <c r="E134" s="103"/>
      <c r="F134" s="47">
        <v>134</v>
      </c>
    </row>
    <row r="135" spans="1:6" x14ac:dyDescent="0.2">
      <c r="A135" s="102"/>
      <c r="B135" s="102"/>
      <c r="C135" s="102"/>
      <c r="D135" s="102"/>
      <c r="E135" s="103"/>
      <c r="F135" s="47">
        <v>135</v>
      </c>
    </row>
    <row r="136" spans="1:6" x14ac:dyDescent="0.2">
      <c r="A136" s="102"/>
      <c r="B136" s="102"/>
      <c r="C136" s="102"/>
      <c r="D136" s="102"/>
      <c r="E136" s="103"/>
      <c r="F136" s="47">
        <v>136</v>
      </c>
    </row>
    <row r="137" spans="1:6" x14ac:dyDescent="0.2">
      <c r="A137" s="102"/>
      <c r="B137" s="102"/>
      <c r="C137" s="102"/>
      <c r="D137" s="102"/>
      <c r="E137" s="103"/>
      <c r="F137" s="47">
        <v>137</v>
      </c>
    </row>
    <row r="138" spans="1:6" x14ac:dyDescent="0.2">
      <c r="A138" s="102"/>
      <c r="B138" s="102"/>
      <c r="C138" s="102"/>
      <c r="D138" s="102"/>
      <c r="E138" s="103"/>
      <c r="F138" s="47">
        <v>138</v>
      </c>
    </row>
    <row r="139" spans="1:6" x14ac:dyDescent="0.2">
      <c r="A139" s="102"/>
      <c r="B139" s="102"/>
      <c r="C139" s="102"/>
      <c r="D139" s="102"/>
      <c r="E139" s="103"/>
      <c r="F139" s="47">
        <v>139</v>
      </c>
    </row>
    <row r="140" spans="1:6" x14ac:dyDescent="0.2">
      <c r="A140" s="102"/>
      <c r="B140" s="102"/>
      <c r="C140" s="102"/>
      <c r="D140" s="102"/>
      <c r="E140" s="103"/>
      <c r="F140" s="47">
        <v>140</v>
      </c>
    </row>
    <row r="141" spans="1:6" x14ac:dyDescent="0.2">
      <c r="A141" s="102"/>
      <c r="B141" s="102"/>
      <c r="C141" s="102"/>
      <c r="D141" s="102"/>
      <c r="E141" s="103"/>
      <c r="F141" s="47">
        <v>141</v>
      </c>
    </row>
    <row r="142" spans="1:6" x14ac:dyDescent="0.2">
      <c r="A142" s="102"/>
      <c r="B142" s="102"/>
      <c r="C142" s="102"/>
      <c r="D142" s="102"/>
      <c r="E142" s="103"/>
      <c r="F142" s="47">
        <v>142</v>
      </c>
    </row>
    <row r="143" spans="1:6" x14ac:dyDescent="0.2">
      <c r="A143" s="102"/>
      <c r="B143" s="102"/>
      <c r="C143" s="102"/>
      <c r="D143" s="102"/>
      <c r="E143" s="103"/>
      <c r="F143" s="47">
        <v>143</v>
      </c>
    </row>
    <row r="144" spans="1:6" x14ac:dyDescent="0.2">
      <c r="A144" s="102"/>
      <c r="B144" s="102"/>
      <c r="C144" s="102"/>
      <c r="D144" s="102"/>
      <c r="E144" s="103"/>
      <c r="F144" s="47">
        <v>144</v>
      </c>
    </row>
    <row r="145" spans="1:6" x14ac:dyDescent="0.2">
      <c r="A145" s="102"/>
      <c r="B145" s="102"/>
      <c r="C145" s="102"/>
      <c r="D145" s="102"/>
      <c r="E145" s="103"/>
      <c r="F145" s="47">
        <v>145</v>
      </c>
    </row>
    <row r="146" spans="1:6" x14ac:dyDescent="0.2">
      <c r="A146" s="102"/>
      <c r="B146" s="102"/>
      <c r="C146" s="102"/>
      <c r="D146" s="102"/>
      <c r="E146" s="103"/>
      <c r="F146" s="47">
        <v>146</v>
      </c>
    </row>
    <row r="147" spans="1:6" x14ac:dyDescent="0.2">
      <c r="A147" s="102"/>
      <c r="B147" s="102"/>
      <c r="C147" s="102"/>
      <c r="D147" s="102"/>
      <c r="E147" s="103"/>
      <c r="F147" s="47">
        <v>147</v>
      </c>
    </row>
    <row r="148" spans="1:6" x14ac:dyDescent="0.2">
      <c r="A148" s="102"/>
      <c r="B148" s="102"/>
      <c r="C148" s="102"/>
      <c r="D148" s="102"/>
      <c r="E148" s="103"/>
      <c r="F148" s="47">
        <v>148</v>
      </c>
    </row>
    <row r="149" spans="1:6" x14ac:dyDescent="0.2">
      <c r="A149" s="102"/>
      <c r="B149" s="102"/>
      <c r="C149" s="102"/>
      <c r="D149" s="102"/>
      <c r="E149" s="103"/>
      <c r="F149" s="47">
        <v>149</v>
      </c>
    </row>
    <row r="150" spans="1:6" x14ac:dyDescent="0.2">
      <c r="A150" s="102"/>
      <c r="B150" s="102"/>
      <c r="C150" s="102"/>
      <c r="D150" s="102"/>
      <c r="E150" s="103"/>
      <c r="F150" s="47">
        <v>150</v>
      </c>
    </row>
    <row r="151" spans="1:6" x14ac:dyDescent="0.2">
      <c r="A151" s="102"/>
      <c r="B151" s="102"/>
      <c r="C151" s="102"/>
      <c r="D151" s="102"/>
      <c r="E151" s="103"/>
      <c r="F151" s="47">
        <v>151</v>
      </c>
    </row>
    <row r="152" spans="1:6" x14ac:dyDescent="0.2">
      <c r="A152" s="102"/>
      <c r="B152" s="102"/>
      <c r="C152" s="102"/>
      <c r="D152" s="102"/>
      <c r="E152" s="103"/>
      <c r="F152" s="47">
        <v>152</v>
      </c>
    </row>
    <row r="153" spans="1:6" x14ac:dyDescent="0.2">
      <c r="A153" s="102"/>
      <c r="B153" s="102"/>
      <c r="C153" s="102"/>
      <c r="D153" s="102"/>
      <c r="E153" s="103"/>
      <c r="F153" s="47">
        <v>153</v>
      </c>
    </row>
    <row r="154" spans="1:6" x14ac:dyDescent="0.2">
      <c r="A154" s="102"/>
      <c r="B154" s="102"/>
      <c r="C154" s="102"/>
      <c r="D154" s="102"/>
      <c r="E154" s="103"/>
      <c r="F154" s="47">
        <v>154</v>
      </c>
    </row>
    <row r="155" spans="1:6" x14ac:dyDescent="0.2">
      <c r="A155" s="102"/>
      <c r="B155" s="102"/>
      <c r="C155" s="102"/>
      <c r="D155" s="102"/>
      <c r="E155" s="103"/>
      <c r="F155" s="47">
        <v>155</v>
      </c>
    </row>
    <row r="156" spans="1:6" x14ac:dyDescent="0.2">
      <c r="A156" s="102"/>
      <c r="B156" s="102"/>
      <c r="C156" s="102"/>
      <c r="D156" s="102"/>
      <c r="E156" s="103"/>
      <c r="F156" s="47">
        <v>156</v>
      </c>
    </row>
    <row r="157" spans="1:6" x14ac:dyDescent="0.2">
      <c r="A157" s="102"/>
      <c r="B157" s="102"/>
      <c r="C157" s="102"/>
      <c r="D157" s="102"/>
      <c r="E157" s="103"/>
      <c r="F157" s="47">
        <v>157</v>
      </c>
    </row>
    <row r="158" spans="1:6" x14ac:dyDescent="0.2">
      <c r="A158" s="102"/>
      <c r="B158" s="102"/>
      <c r="C158" s="102"/>
      <c r="D158" s="102"/>
      <c r="E158" s="103"/>
      <c r="F158" s="47">
        <v>158</v>
      </c>
    </row>
    <row r="159" spans="1:6" x14ac:dyDescent="0.2">
      <c r="A159" s="102"/>
      <c r="B159" s="102"/>
      <c r="C159" s="102"/>
      <c r="D159" s="102"/>
      <c r="E159" s="103"/>
      <c r="F159" s="47">
        <v>159</v>
      </c>
    </row>
    <row r="160" spans="1:6" x14ac:dyDescent="0.2">
      <c r="A160" s="102"/>
      <c r="B160" s="102"/>
      <c r="C160" s="102"/>
      <c r="D160" s="102"/>
      <c r="E160" s="103"/>
      <c r="F160" s="47">
        <v>160</v>
      </c>
    </row>
    <row r="161" spans="1:6" x14ac:dyDescent="0.2">
      <c r="A161" s="102"/>
      <c r="B161" s="102"/>
      <c r="C161" s="102"/>
      <c r="D161" s="102"/>
      <c r="E161" s="103"/>
      <c r="F161" s="47">
        <v>161</v>
      </c>
    </row>
    <row r="162" spans="1:6" x14ac:dyDescent="0.2">
      <c r="A162" s="102"/>
      <c r="B162" s="102"/>
      <c r="C162" s="102"/>
      <c r="D162" s="102"/>
      <c r="E162" s="103"/>
      <c r="F162" s="47">
        <v>162</v>
      </c>
    </row>
    <row r="163" spans="1:6" x14ac:dyDescent="0.2">
      <c r="A163" s="102"/>
      <c r="B163" s="102"/>
      <c r="C163" s="102"/>
      <c r="D163" s="102"/>
      <c r="E163" s="103"/>
      <c r="F163" s="47">
        <v>163</v>
      </c>
    </row>
    <row r="164" spans="1:6" x14ac:dyDescent="0.2">
      <c r="A164" s="102"/>
      <c r="B164" s="102"/>
      <c r="C164" s="102"/>
      <c r="D164" s="102"/>
      <c r="E164" s="103"/>
      <c r="F164" s="47">
        <v>164</v>
      </c>
    </row>
    <row r="165" spans="1:6" x14ac:dyDescent="0.2">
      <c r="A165" s="102"/>
      <c r="B165" s="102"/>
      <c r="C165" s="102"/>
      <c r="D165" s="102"/>
      <c r="E165" s="103"/>
      <c r="F165" s="47">
        <v>165</v>
      </c>
    </row>
    <row r="166" spans="1:6" x14ac:dyDescent="0.2">
      <c r="A166" s="102"/>
      <c r="B166" s="102"/>
      <c r="C166" s="102"/>
      <c r="D166" s="102"/>
      <c r="E166" s="103"/>
      <c r="F166" s="47">
        <v>166</v>
      </c>
    </row>
    <row r="167" spans="1:6" x14ac:dyDescent="0.2">
      <c r="A167" s="102"/>
      <c r="B167" s="102"/>
      <c r="C167" s="102"/>
      <c r="D167" s="102"/>
      <c r="E167" s="103"/>
      <c r="F167" s="47">
        <v>167</v>
      </c>
    </row>
    <row r="168" spans="1:6" x14ac:dyDescent="0.2">
      <c r="A168" s="102"/>
      <c r="B168" s="102"/>
      <c r="C168" s="102"/>
      <c r="D168" s="102"/>
      <c r="E168" s="103"/>
      <c r="F168" s="47">
        <v>168</v>
      </c>
    </row>
    <row r="169" spans="1:6" x14ac:dyDescent="0.2">
      <c r="A169" s="102"/>
      <c r="B169" s="102"/>
      <c r="C169" s="102"/>
      <c r="D169" s="102"/>
      <c r="E169" s="103"/>
      <c r="F169" s="47">
        <v>169</v>
      </c>
    </row>
    <row r="170" spans="1:6" x14ac:dyDescent="0.2">
      <c r="A170" s="102"/>
      <c r="B170" s="102"/>
      <c r="C170" s="102"/>
      <c r="D170" s="102"/>
      <c r="E170" s="103"/>
      <c r="F170" s="47">
        <v>170</v>
      </c>
    </row>
    <row r="171" spans="1:6" x14ac:dyDescent="0.2">
      <c r="A171" s="102"/>
      <c r="B171" s="102"/>
      <c r="C171" s="102"/>
      <c r="D171" s="102"/>
      <c r="E171" s="103"/>
      <c r="F171" s="47">
        <v>171</v>
      </c>
    </row>
    <row r="172" spans="1:6" x14ac:dyDescent="0.2">
      <c r="A172" s="102"/>
      <c r="B172" s="102"/>
      <c r="C172" s="102"/>
      <c r="D172" s="102"/>
      <c r="E172" s="103"/>
      <c r="F172" s="47">
        <v>172</v>
      </c>
    </row>
    <row r="173" spans="1:6" x14ac:dyDescent="0.2">
      <c r="A173" s="102"/>
      <c r="B173" s="102"/>
      <c r="C173" s="102"/>
      <c r="D173" s="102"/>
      <c r="E173" s="103"/>
      <c r="F173" s="47">
        <v>173</v>
      </c>
    </row>
    <row r="174" spans="1:6" x14ac:dyDescent="0.2">
      <c r="A174" s="102"/>
      <c r="B174" s="102"/>
      <c r="C174" s="102"/>
      <c r="D174" s="102"/>
      <c r="E174" s="103"/>
      <c r="F174" s="47">
        <v>174</v>
      </c>
    </row>
    <row r="175" spans="1:6" x14ac:dyDescent="0.2">
      <c r="A175" s="102"/>
      <c r="B175" s="102"/>
      <c r="C175" s="102"/>
      <c r="D175" s="102"/>
      <c r="E175" s="103"/>
      <c r="F175" s="47">
        <v>175</v>
      </c>
    </row>
    <row r="176" spans="1:6" x14ac:dyDescent="0.2">
      <c r="A176" s="102"/>
      <c r="B176" s="102"/>
      <c r="C176" s="102"/>
      <c r="D176" s="102"/>
      <c r="E176" s="103"/>
      <c r="F176" s="47">
        <v>176</v>
      </c>
    </row>
    <row r="177" spans="1:6" x14ac:dyDescent="0.2">
      <c r="A177" s="102"/>
      <c r="B177" s="102"/>
      <c r="C177" s="102"/>
      <c r="D177" s="102"/>
      <c r="E177" s="103"/>
      <c r="F177" s="47">
        <v>177</v>
      </c>
    </row>
    <row r="178" spans="1:6" x14ac:dyDescent="0.2">
      <c r="A178" s="102"/>
      <c r="B178" s="102"/>
      <c r="C178" s="102"/>
      <c r="D178" s="102"/>
      <c r="E178" s="103"/>
      <c r="F178" s="47">
        <v>178</v>
      </c>
    </row>
    <row r="179" spans="1:6" x14ac:dyDescent="0.2">
      <c r="A179" s="102"/>
      <c r="B179" s="102"/>
      <c r="C179" s="102"/>
      <c r="D179" s="102"/>
      <c r="E179" s="103"/>
      <c r="F179" s="47">
        <v>179</v>
      </c>
    </row>
    <row r="180" spans="1:6" x14ac:dyDescent="0.2">
      <c r="A180" s="102"/>
      <c r="B180" s="102"/>
      <c r="C180" s="102"/>
      <c r="D180" s="102"/>
      <c r="E180" s="103"/>
      <c r="F180" s="47">
        <v>180</v>
      </c>
    </row>
    <row r="181" spans="1:6" x14ac:dyDescent="0.2">
      <c r="A181" s="102"/>
      <c r="B181" s="102"/>
      <c r="C181" s="102"/>
      <c r="D181" s="102"/>
      <c r="E181" s="103"/>
      <c r="F181" s="47">
        <v>181</v>
      </c>
    </row>
    <row r="182" spans="1:6" x14ac:dyDescent="0.2">
      <c r="A182" s="102"/>
      <c r="B182" s="102"/>
      <c r="C182" s="102"/>
      <c r="D182" s="102"/>
      <c r="E182" s="103"/>
      <c r="F182" s="47">
        <v>182</v>
      </c>
    </row>
    <row r="183" spans="1:6" x14ac:dyDescent="0.2">
      <c r="A183" s="102"/>
      <c r="B183" s="102"/>
      <c r="C183" s="102"/>
      <c r="D183" s="102"/>
      <c r="E183" s="103"/>
      <c r="F183" s="47">
        <v>183</v>
      </c>
    </row>
    <row r="184" spans="1:6" x14ac:dyDescent="0.2">
      <c r="A184" s="102"/>
      <c r="B184" s="102"/>
      <c r="C184" s="102"/>
      <c r="D184" s="102"/>
      <c r="E184" s="103"/>
      <c r="F184" s="47">
        <v>184</v>
      </c>
    </row>
    <row r="185" spans="1:6" x14ac:dyDescent="0.2">
      <c r="A185" s="102"/>
      <c r="B185" s="102"/>
      <c r="C185" s="102"/>
      <c r="D185" s="102"/>
      <c r="E185" s="103"/>
      <c r="F185" s="47">
        <v>185</v>
      </c>
    </row>
    <row r="186" spans="1:6" x14ac:dyDescent="0.2">
      <c r="A186" s="102"/>
      <c r="B186" s="102"/>
      <c r="C186" s="102"/>
      <c r="D186" s="102"/>
      <c r="E186" s="103"/>
      <c r="F186" s="47">
        <v>186</v>
      </c>
    </row>
    <row r="187" spans="1:6" x14ac:dyDescent="0.2">
      <c r="A187" s="102"/>
      <c r="B187" s="102"/>
      <c r="C187" s="102"/>
      <c r="D187" s="102"/>
      <c r="E187" s="103"/>
      <c r="F187" s="47">
        <v>187</v>
      </c>
    </row>
    <row r="188" spans="1:6" x14ac:dyDescent="0.2">
      <c r="A188" s="102"/>
      <c r="B188" s="102"/>
      <c r="C188" s="102"/>
      <c r="D188" s="102"/>
      <c r="E188" s="103"/>
      <c r="F188" s="47">
        <v>188</v>
      </c>
    </row>
    <row r="189" spans="1:6" x14ac:dyDescent="0.2">
      <c r="A189" s="102"/>
      <c r="B189" s="102"/>
      <c r="C189" s="102"/>
      <c r="D189" s="102"/>
      <c r="E189" s="103"/>
      <c r="F189" s="47">
        <v>189</v>
      </c>
    </row>
    <row r="190" spans="1:6" x14ac:dyDescent="0.2">
      <c r="A190" s="102"/>
      <c r="B190" s="102"/>
      <c r="C190" s="102"/>
      <c r="D190" s="102"/>
      <c r="E190" s="103"/>
      <c r="F190" s="47">
        <v>190</v>
      </c>
    </row>
    <row r="191" spans="1:6" x14ac:dyDescent="0.2">
      <c r="A191" s="102"/>
      <c r="B191" s="102"/>
      <c r="C191" s="102"/>
      <c r="D191" s="102"/>
      <c r="E191" s="103"/>
      <c r="F191" s="47">
        <v>191</v>
      </c>
    </row>
    <row r="192" spans="1:6" x14ac:dyDescent="0.2">
      <c r="A192" s="102"/>
      <c r="B192" s="102"/>
      <c r="C192" s="102"/>
      <c r="D192" s="102"/>
      <c r="E192" s="103"/>
      <c r="F192" s="47">
        <v>192</v>
      </c>
    </row>
    <row r="193" spans="1:6" x14ac:dyDescent="0.2">
      <c r="A193" s="102"/>
      <c r="B193" s="102"/>
      <c r="C193" s="102"/>
      <c r="D193" s="102"/>
      <c r="E193" s="103"/>
      <c r="F193" s="47">
        <v>193</v>
      </c>
    </row>
    <row r="194" spans="1:6" x14ac:dyDescent="0.2">
      <c r="A194" s="102"/>
      <c r="B194" s="102"/>
      <c r="C194" s="102"/>
      <c r="D194" s="102"/>
      <c r="E194" s="103"/>
      <c r="F194" s="47">
        <v>194</v>
      </c>
    </row>
    <row r="195" spans="1:6" x14ac:dyDescent="0.2">
      <c r="A195" s="102"/>
      <c r="B195" s="102"/>
      <c r="C195" s="102"/>
      <c r="D195" s="102"/>
      <c r="E195" s="103"/>
      <c r="F195" s="47">
        <v>195</v>
      </c>
    </row>
    <row r="196" spans="1:6" x14ac:dyDescent="0.2">
      <c r="A196" s="102"/>
      <c r="B196" s="102"/>
      <c r="C196" s="102"/>
      <c r="D196" s="102"/>
      <c r="E196" s="103"/>
      <c r="F196" s="47">
        <v>196</v>
      </c>
    </row>
    <row r="197" spans="1:6" x14ac:dyDescent="0.2">
      <c r="A197" s="102"/>
      <c r="B197" s="102"/>
      <c r="C197" s="102"/>
      <c r="D197" s="102"/>
      <c r="E197" s="103"/>
      <c r="F197" s="47">
        <v>197</v>
      </c>
    </row>
    <row r="198" spans="1:6" x14ac:dyDescent="0.2">
      <c r="A198" s="102"/>
      <c r="B198" s="102"/>
      <c r="C198" s="102"/>
      <c r="D198" s="102"/>
      <c r="E198" s="103"/>
      <c r="F198" s="47">
        <v>198</v>
      </c>
    </row>
    <row r="199" spans="1:6" x14ac:dyDescent="0.2">
      <c r="A199" s="102"/>
      <c r="B199" s="102"/>
      <c r="C199" s="102"/>
      <c r="D199" s="102"/>
      <c r="E199" s="103"/>
      <c r="F199" s="47">
        <v>199</v>
      </c>
    </row>
    <row r="200" spans="1:6" x14ac:dyDescent="0.2">
      <c r="A200" s="102"/>
      <c r="B200" s="102"/>
      <c r="C200" s="102"/>
      <c r="D200" s="102"/>
      <c r="E200" s="103"/>
      <c r="F200" s="47">
        <v>200</v>
      </c>
    </row>
    <row r="201" spans="1:6" x14ac:dyDescent="0.2">
      <c r="A201" s="102"/>
      <c r="B201" s="102"/>
      <c r="C201" s="102"/>
      <c r="D201" s="102"/>
      <c r="E201" s="103"/>
      <c r="F201" s="47">
        <v>201</v>
      </c>
    </row>
    <row r="202" spans="1:6" x14ac:dyDescent="0.2">
      <c r="A202" s="102"/>
      <c r="B202" s="102"/>
      <c r="C202" s="102"/>
      <c r="D202" s="102"/>
      <c r="E202" s="103"/>
      <c r="F202" s="47">
        <v>202</v>
      </c>
    </row>
    <row r="203" spans="1:6" x14ac:dyDescent="0.2">
      <c r="A203" s="102"/>
      <c r="B203" s="102"/>
      <c r="C203" s="102"/>
      <c r="D203" s="102"/>
      <c r="E203" s="103"/>
      <c r="F203" s="47">
        <v>203</v>
      </c>
    </row>
    <row r="204" spans="1:6" x14ac:dyDescent="0.2">
      <c r="A204" s="102"/>
      <c r="B204" s="102"/>
      <c r="C204" s="102"/>
      <c r="D204" s="102"/>
      <c r="E204" s="103"/>
      <c r="F204" s="47">
        <v>204</v>
      </c>
    </row>
    <row r="205" spans="1:6" x14ac:dyDescent="0.2">
      <c r="A205" s="102"/>
      <c r="B205" s="102"/>
      <c r="C205" s="102"/>
      <c r="D205" s="102"/>
      <c r="E205" s="103"/>
      <c r="F205" s="47">
        <v>205</v>
      </c>
    </row>
    <row r="206" spans="1:6" x14ac:dyDescent="0.2">
      <c r="A206" s="102"/>
      <c r="B206" s="102"/>
      <c r="C206" s="102"/>
      <c r="D206" s="102"/>
      <c r="E206" s="103"/>
      <c r="F206" s="47">
        <v>206</v>
      </c>
    </row>
    <row r="207" spans="1:6" x14ac:dyDescent="0.2">
      <c r="A207" s="102"/>
      <c r="B207" s="102"/>
      <c r="C207" s="102"/>
      <c r="D207" s="102"/>
      <c r="E207" s="103"/>
      <c r="F207" s="47">
        <v>207</v>
      </c>
    </row>
    <row r="208" spans="1:6" x14ac:dyDescent="0.2">
      <c r="A208" s="102"/>
      <c r="B208" s="102"/>
      <c r="C208" s="102"/>
      <c r="D208" s="102"/>
      <c r="E208" s="103"/>
      <c r="F208" s="47">
        <v>208</v>
      </c>
    </row>
    <row r="209" spans="1:6" x14ac:dyDescent="0.2">
      <c r="A209" s="102"/>
      <c r="B209" s="102"/>
      <c r="C209" s="102"/>
      <c r="D209" s="102"/>
      <c r="E209" s="103"/>
      <c r="F209" s="47">
        <v>209</v>
      </c>
    </row>
    <row r="210" spans="1:6" x14ac:dyDescent="0.2">
      <c r="A210" s="102"/>
      <c r="B210" s="102"/>
      <c r="C210" s="102"/>
      <c r="D210" s="102"/>
      <c r="E210" s="103"/>
      <c r="F210" s="47">
        <v>210</v>
      </c>
    </row>
    <row r="211" spans="1:6" x14ac:dyDescent="0.2">
      <c r="A211" s="102"/>
      <c r="B211" s="102"/>
      <c r="C211" s="102"/>
      <c r="D211" s="102"/>
      <c r="E211" s="103"/>
      <c r="F211" s="47">
        <v>211</v>
      </c>
    </row>
    <row r="212" spans="1:6" x14ac:dyDescent="0.2">
      <c r="A212" s="102"/>
      <c r="B212" s="102"/>
      <c r="C212" s="102"/>
      <c r="D212" s="102"/>
      <c r="E212" s="103"/>
      <c r="F212" s="47">
        <v>212</v>
      </c>
    </row>
    <row r="213" spans="1:6" x14ac:dyDescent="0.2">
      <c r="A213" s="102"/>
      <c r="B213" s="102"/>
      <c r="C213" s="102"/>
      <c r="D213" s="102"/>
      <c r="E213" s="103"/>
      <c r="F213" s="47">
        <v>213</v>
      </c>
    </row>
    <row r="214" spans="1:6" x14ac:dyDescent="0.2">
      <c r="A214" s="102"/>
      <c r="B214" s="102"/>
      <c r="C214" s="102"/>
      <c r="D214" s="102"/>
      <c r="E214" s="103"/>
      <c r="F214" s="47">
        <v>214</v>
      </c>
    </row>
    <row r="215" spans="1:6" x14ac:dyDescent="0.2">
      <c r="A215" s="102"/>
      <c r="B215" s="102"/>
      <c r="C215" s="102"/>
      <c r="D215" s="102"/>
      <c r="E215" s="103"/>
      <c r="F215" s="47">
        <v>215</v>
      </c>
    </row>
    <row r="216" spans="1:6" x14ac:dyDescent="0.2">
      <c r="A216" s="102"/>
      <c r="B216" s="102"/>
      <c r="C216" s="102"/>
      <c r="D216" s="102"/>
      <c r="E216" s="103"/>
      <c r="F216" s="47">
        <v>216</v>
      </c>
    </row>
    <row r="217" spans="1:6" x14ac:dyDescent="0.2">
      <c r="A217" s="102"/>
      <c r="B217" s="102"/>
      <c r="C217" s="102"/>
      <c r="D217" s="102"/>
      <c r="E217" s="103"/>
      <c r="F217" s="47">
        <v>217</v>
      </c>
    </row>
    <row r="218" spans="1:6" x14ac:dyDescent="0.2">
      <c r="A218" s="102"/>
      <c r="B218" s="102"/>
      <c r="C218" s="102"/>
      <c r="D218" s="102"/>
      <c r="E218" s="103"/>
      <c r="F218" s="47">
        <v>218</v>
      </c>
    </row>
    <row r="219" spans="1:6" x14ac:dyDescent="0.2">
      <c r="A219" s="102"/>
      <c r="B219" s="102"/>
      <c r="C219" s="102"/>
      <c r="D219" s="102"/>
      <c r="E219" s="103"/>
      <c r="F219" s="47">
        <v>219</v>
      </c>
    </row>
    <row r="220" spans="1:6" x14ac:dyDescent="0.2">
      <c r="A220" s="102"/>
      <c r="B220" s="102"/>
      <c r="C220" s="102"/>
      <c r="D220" s="102"/>
      <c r="E220" s="103"/>
      <c r="F220" s="47">
        <v>220</v>
      </c>
    </row>
    <row r="221" spans="1:6" x14ac:dyDescent="0.2">
      <c r="A221" s="102"/>
      <c r="B221" s="102"/>
      <c r="C221" s="102"/>
      <c r="D221" s="102"/>
      <c r="E221" s="103"/>
      <c r="F221" s="47">
        <v>221</v>
      </c>
    </row>
    <row r="222" spans="1:6" x14ac:dyDescent="0.2">
      <c r="A222" s="102"/>
      <c r="B222" s="102"/>
      <c r="C222" s="102"/>
      <c r="D222" s="102"/>
      <c r="E222" s="103"/>
      <c r="F222" s="47">
        <v>222</v>
      </c>
    </row>
    <row r="223" spans="1:6" x14ac:dyDescent="0.2">
      <c r="A223" s="102"/>
      <c r="B223" s="102"/>
      <c r="C223" s="102"/>
      <c r="D223" s="102"/>
      <c r="E223" s="103"/>
      <c r="F223" s="47">
        <v>223</v>
      </c>
    </row>
    <row r="224" spans="1:6" x14ac:dyDescent="0.2">
      <c r="A224" s="102"/>
      <c r="B224" s="102"/>
      <c r="C224" s="102"/>
      <c r="D224" s="102"/>
      <c r="E224" s="103"/>
      <c r="F224" s="47">
        <v>224</v>
      </c>
    </row>
    <row r="225" spans="1:6" x14ac:dyDescent="0.2">
      <c r="A225" s="102"/>
      <c r="B225" s="102"/>
      <c r="C225" s="102"/>
      <c r="D225" s="102"/>
      <c r="E225" s="103"/>
      <c r="F225" s="47">
        <v>225</v>
      </c>
    </row>
    <row r="226" spans="1:6" x14ac:dyDescent="0.2">
      <c r="A226" s="102"/>
      <c r="B226" s="102"/>
      <c r="C226" s="102"/>
      <c r="D226" s="102"/>
      <c r="E226" s="103"/>
      <c r="F226" s="47">
        <v>226</v>
      </c>
    </row>
    <row r="227" spans="1:6" x14ac:dyDescent="0.2">
      <c r="A227" s="102"/>
      <c r="B227" s="102"/>
      <c r="C227" s="102"/>
      <c r="D227" s="102"/>
      <c r="E227" s="103"/>
      <c r="F227" s="47">
        <v>227</v>
      </c>
    </row>
    <row r="228" spans="1:6" x14ac:dyDescent="0.2">
      <c r="A228" s="102"/>
      <c r="B228" s="102"/>
      <c r="C228" s="102"/>
      <c r="D228" s="102"/>
      <c r="E228" s="103"/>
      <c r="F228" s="47">
        <v>228</v>
      </c>
    </row>
    <row r="229" spans="1:6" x14ac:dyDescent="0.2">
      <c r="A229" s="102"/>
      <c r="B229" s="102"/>
      <c r="C229" s="102"/>
      <c r="D229" s="102"/>
      <c r="E229" s="103"/>
      <c r="F229" s="47">
        <v>229</v>
      </c>
    </row>
    <row r="230" spans="1:6" x14ac:dyDescent="0.2">
      <c r="A230" s="102"/>
      <c r="B230" s="102"/>
      <c r="C230" s="102"/>
      <c r="D230" s="102"/>
      <c r="E230" s="103"/>
      <c r="F230" s="47">
        <v>230</v>
      </c>
    </row>
    <row r="231" spans="1:6" x14ac:dyDescent="0.2">
      <c r="A231" s="102"/>
      <c r="B231" s="102"/>
      <c r="C231" s="102"/>
      <c r="D231" s="102"/>
      <c r="E231" s="103"/>
      <c r="F231" s="47">
        <v>231</v>
      </c>
    </row>
    <row r="232" spans="1:6" x14ac:dyDescent="0.2">
      <c r="A232" s="102"/>
      <c r="B232" s="102"/>
      <c r="C232" s="102"/>
      <c r="D232" s="102"/>
      <c r="E232" s="103"/>
      <c r="F232" s="47">
        <v>232</v>
      </c>
    </row>
    <row r="233" spans="1:6" x14ac:dyDescent="0.2">
      <c r="A233" s="102"/>
      <c r="B233" s="102"/>
      <c r="C233" s="102"/>
      <c r="D233" s="102"/>
      <c r="E233" s="103"/>
      <c r="F233" s="47">
        <v>233</v>
      </c>
    </row>
    <row r="234" spans="1:6" x14ac:dyDescent="0.2">
      <c r="A234" s="102"/>
      <c r="B234" s="102"/>
      <c r="C234" s="102"/>
      <c r="D234" s="102"/>
      <c r="E234" s="103"/>
      <c r="F234" s="47">
        <v>234</v>
      </c>
    </row>
    <row r="235" spans="1:6" x14ac:dyDescent="0.2">
      <c r="A235" s="102"/>
      <c r="B235" s="102"/>
      <c r="C235" s="102"/>
      <c r="D235" s="102"/>
      <c r="E235" s="103"/>
      <c r="F235" s="47">
        <v>235</v>
      </c>
    </row>
    <row r="236" spans="1:6" x14ac:dyDescent="0.2">
      <c r="A236" s="102"/>
      <c r="B236" s="102"/>
      <c r="C236" s="102"/>
      <c r="D236" s="102"/>
      <c r="E236" s="103"/>
      <c r="F236" s="47">
        <v>236</v>
      </c>
    </row>
    <row r="237" spans="1:6" x14ac:dyDescent="0.2">
      <c r="A237" s="102"/>
      <c r="B237" s="102"/>
      <c r="C237" s="102"/>
      <c r="D237" s="102"/>
      <c r="E237" s="103"/>
      <c r="F237" s="47">
        <v>237</v>
      </c>
    </row>
    <row r="238" spans="1:6" x14ac:dyDescent="0.2">
      <c r="A238" s="102"/>
      <c r="B238" s="102"/>
      <c r="C238" s="102"/>
      <c r="D238" s="102"/>
      <c r="E238" s="103"/>
      <c r="F238" s="47">
        <v>238</v>
      </c>
    </row>
    <row r="239" spans="1:6" x14ac:dyDescent="0.2">
      <c r="A239" s="102"/>
      <c r="B239" s="102"/>
      <c r="C239" s="102"/>
      <c r="D239" s="102"/>
      <c r="E239" s="103"/>
      <c r="F239" s="47">
        <v>239</v>
      </c>
    </row>
    <row r="240" spans="1:6" x14ac:dyDescent="0.2">
      <c r="A240" s="102"/>
      <c r="B240" s="102"/>
      <c r="C240" s="102"/>
      <c r="D240" s="102"/>
      <c r="E240" s="103"/>
      <c r="F240" s="47">
        <v>240</v>
      </c>
    </row>
    <row r="241" spans="1:6" x14ac:dyDescent="0.2">
      <c r="A241" s="102"/>
      <c r="B241" s="102"/>
      <c r="C241" s="102"/>
      <c r="D241" s="102"/>
      <c r="E241" s="103"/>
      <c r="F241" s="47">
        <v>241</v>
      </c>
    </row>
    <row r="242" spans="1:6" x14ac:dyDescent="0.2">
      <c r="A242" s="102"/>
      <c r="B242" s="102"/>
      <c r="C242" s="102"/>
      <c r="D242" s="102"/>
      <c r="E242" s="103"/>
      <c r="F242" s="47">
        <v>242</v>
      </c>
    </row>
    <row r="243" spans="1:6" x14ac:dyDescent="0.2">
      <c r="A243" s="102"/>
      <c r="B243" s="102"/>
      <c r="C243" s="102"/>
      <c r="D243" s="102"/>
      <c r="E243" s="103"/>
      <c r="F243" s="47">
        <v>243</v>
      </c>
    </row>
    <row r="244" spans="1:6" x14ac:dyDescent="0.2">
      <c r="A244" s="102"/>
      <c r="B244" s="102"/>
      <c r="C244" s="102"/>
      <c r="D244" s="102"/>
      <c r="E244" s="103"/>
      <c r="F244" s="47">
        <v>244</v>
      </c>
    </row>
    <row r="245" spans="1:6" x14ac:dyDescent="0.2">
      <c r="A245" s="102"/>
      <c r="B245" s="102"/>
      <c r="C245" s="102"/>
      <c r="D245" s="102"/>
      <c r="E245" s="103"/>
      <c r="F245" s="47">
        <v>245</v>
      </c>
    </row>
    <row r="246" spans="1:6" x14ac:dyDescent="0.2">
      <c r="A246" s="102"/>
      <c r="B246" s="102"/>
      <c r="C246" s="102"/>
      <c r="D246" s="102"/>
      <c r="E246" s="103"/>
      <c r="F246" s="47">
        <v>246</v>
      </c>
    </row>
    <row r="247" spans="1:6" x14ac:dyDescent="0.2">
      <c r="A247" s="102"/>
      <c r="B247" s="102"/>
      <c r="C247" s="102"/>
      <c r="D247" s="102"/>
      <c r="E247" s="103"/>
      <c r="F247" s="47">
        <v>247</v>
      </c>
    </row>
    <row r="248" spans="1:6" x14ac:dyDescent="0.2">
      <c r="A248" s="102"/>
      <c r="B248" s="102"/>
      <c r="C248" s="102"/>
      <c r="D248" s="102"/>
      <c r="E248" s="103"/>
      <c r="F248" s="47">
        <v>248</v>
      </c>
    </row>
    <row r="249" spans="1:6" x14ac:dyDescent="0.2">
      <c r="A249" s="102"/>
      <c r="B249" s="102"/>
      <c r="C249" s="102"/>
      <c r="D249" s="102"/>
      <c r="E249" s="103"/>
      <c r="F249" s="47">
        <v>249</v>
      </c>
    </row>
    <row r="250" spans="1:6" x14ac:dyDescent="0.2">
      <c r="A250" s="102"/>
      <c r="B250" s="102"/>
      <c r="C250" s="102"/>
      <c r="D250" s="102"/>
      <c r="E250" s="103"/>
      <c r="F250" s="47">
        <v>250</v>
      </c>
    </row>
    <row r="251" spans="1:6" x14ac:dyDescent="0.2">
      <c r="A251" s="102"/>
      <c r="B251" s="102"/>
      <c r="C251" s="102"/>
      <c r="D251" s="102"/>
      <c r="E251" s="103"/>
      <c r="F251" s="47">
        <v>251</v>
      </c>
    </row>
    <row r="252" spans="1:6" x14ac:dyDescent="0.2">
      <c r="A252" s="102"/>
      <c r="B252" s="102"/>
      <c r="C252" s="102"/>
      <c r="D252" s="102"/>
      <c r="E252" s="103"/>
      <c r="F252" s="47">
        <v>252</v>
      </c>
    </row>
    <row r="253" spans="1:6" x14ac:dyDescent="0.2">
      <c r="A253" s="102"/>
      <c r="B253" s="102"/>
      <c r="C253" s="102"/>
      <c r="D253" s="102"/>
      <c r="E253" s="103"/>
      <c r="F253" s="47">
        <v>253</v>
      </c>
    </row>
    <row r="254" spans="1:6" x14ac:dyDescent="0.2">
      <c r="A254" s="102"/>
      <c r="B254" s="102"/>
      <c r="C254" s="102"/>
      <c r="D254" s="102"/>
      <c r="E254" s="103"/>
      <c r="F254" s="47">
        <v>254</v>
      </c>
    </row>
    <row r="255" spans="1:6" x14ac:dyDescent="0.2">
      <c r="A255" s="102"/>
      <c r="B255" s="102"/>
      <c r="C255" s="102"/>
      <c r="D255" s="102"/>
      <c r="E255" s="103"/>
      <c r="F255" s="47">
        <v>255</v>
      </c>
    </row>
    <row r="256" spans="1:6" x14ac:dyDescent="0.2">
      <c r="A256" s="102"/>
      <c r="B256" s="102"/>
      <c r="C256" s="102"/>
      <c r="D256" s="102"/>
      <c r="E256" s="103"/>
      <c r="F256" s="47">
        <v>256</v>
      </c>
    </row>
    <row r="257" spans="1:6" x14ac:dyDescent="0.2">
      <c r="A257" s="102"/>
      <c r="B257" s="102"/>
      <c r="C257" s="102"/>
      <c r="D257" s="102"/>
      <c r="E257" s="103"/>
      <c r="F257" s="47">
        <v>257</v>
      </c>
    </row>
    <row r="258" spans="1:6" x14ac:dyDescent="0.2">
      <c r="A258" s="102"/>
      <c r="B258" s="102"/>
      <c r="C258" s="102"/>
      <c r="D258" s="102"/>
      <c r="E258" s="103"/>
      <c r="F258" s="47">
        <v>258</v>
      </c>
    </row>
    <row r="259" spans="1:6" x14ac:dyDescent="0.2">
      <c r="A259" s="102"/>
      <c r="B259" s="102"/>
      <c r="C259" s="102"/>
      <c r="D259" s="102"/>
      <c r="E259" s="103"/>
      <c r="F259" s="47">
        <v>259</v>
      </c>
    </row>
    <row r="260" spans="1:6" x14ac:dyDescent="0.2">
      <c r="A260" s="102"/>
      <c r="B260" s="102"/>
      <c r="C260" s="102"/>
      <c r="D260" s="102"/>
      <c r="E260" s="103"/>
      <c r="F260" s="47">
        <v>260</v>
      </c>
    </row>
    <row r="261" spans="1:6" x14ac:dyDescent="0.2">
      <c r="A261" s="102"/>
      <c r="B261" s="102"/>
      <c r="C261" s="102"/>
      <c r="D261" s="102"/>
      <c r="E261" s="103"/>
      <c r="F261" s="47">
        <v>261</v>
      </c>
    </row>
    <row r="262" spans="1:6" x14ac:dyDescent="0.2">
      <c r="A262" s="102"/>
      <c r="B262" s="102"/>
      <c r="C262" s="102"/>
      <c r="D262" s="102"/>
      <c r="E262" s="103"/>
      <c r="F262" s="47">
        <v>262</v>
      </c>
    </row>
    <row r="263" spans="1:6" x14ac:dyDescent="0.2">
      <c r="A263" s="102"/>
      <c r="B263" s="102"/>
      <c r="C263" s="102"/>
      <c r="D263" s="102"/>
      <c r="E263" s="103"/>
      <c r="F263" s="47">
        <v>263</v>
      </c>
    </row>
    <row r="264" spans="1:6" x14ac:dyDescent="0.2">
      <c r="A264" s="102"/>
      <c r="B264" s="102"/>
      <c r="C264" s="102"/>
      <c r="D264" s="102"/>
      <c r="E264" s="103"/>
      <c r="F264" s="47">
        <v>264</v>
      </c>
    </row>
    <row r="265" spans="1:6" x14ac:dyDescent="0.2">
      <c r="A265" s="102"/>
      <c r="B265" s="102"/>
      <c r="C265" s="102"/>
      <c r="D265" s="102"/>
      <c r="E265" s="103"/>
      <c r="F265" s="47">
        <v>265</v>
      </c>
    </row>
    <row r="266" spans="1:6" x14ac:dyDescent="0.2">
      <c r="A266" s="102"/>
      <c r="B266" s="102"/>
      <c r="C266" s="102"/>
      <c r="D266" s="102"/>
      <c r="E266" s="103"/>
      <c r="F266" s="47">
        <v>266</v>
      </c>
    </row>
    <row r="267" spans="1:6" x14ac:dyDescent="0.2">
      <c r="A267" s="102"/>
      <c r="B267" s="102"/>
      <c r="C267" s="102"/>
      <c r="D267" s="102"/>
      <c r="E267" s="103"/>
      <c r="F267" s="47">
        <v>267</v>
      </c>
    </row>
    <row r="268" spans="1:6" x14ac:dyDescent="0.2">
      <c r="A268" s="102"/>
      <c r="B268" s="102"/>
      <c r="C268" s="102"/>
      <c r="D268" s="102"/>
      <c r="E268" s="103"/>
      <c r="F268" s="47">
        <v>268</v>
      </c>
    </row>
    <row r="269" spans="1:6" x14ac:dyDescent="0.2">
      <c r="A269" s="102"/>
      <c r="B269" s="102"/>
      <c r="C269" s="102"/>
      <c r="D269" s="102"/>
      <c r="E269" s="103"/>
      <c r="F269" s="47">
        <v>269</v>
      </c>
    </row>
    <row r="270" spans="1:6" x14ac:dyDescent="0.2">
      <c r="A270" s="102"/>
      <c r="B270" s="102"/>
      <c r="C270" s="102"/>
      <c r="D270" s="102"/>
      <c r="E270" s="103"/>
      <c r="F270" s="47">
        <v>270</v>
      </c>
    </row>
    <row r="271" spans="1:6" x14ac:dyDescent="0.2">
      <c r="A271" s="102"/>
      <c r="B271" s="102"/>
      <c r="C271" s="102"/>
      <c r="D271" s="102"/>
      <c r="E271" s="103"/>
      <c r="F271" s="47">
        <v>271</v>
      </c>
    </row>
    <row r="272" spans="1:6" x14ac:dyDescent="0.2">
      <c r="A272" s="102"/>
      <c r="B272" s="102"/>
      <c r="C272" s="102"/>
      <c r="D272" s="102"/>
      <c r="E272" s="103"/>
      <c r="F272" s="47">
        <v>272</v>
      </c>
    </row>
    <row r="273" spans="1:6" x14ac:dyDescent="0.2">
      <c r="A273" s="102"/>
      <c r="B273" s="102"/>
      <c r="C273" s="102"/>
      <c r="D273" s="102"/>
      <c r="E273" s="103"/>
      <c r="F273" s="47">
        <v>273</v>
      </c>
    </row>
    <row r="274" spans="1:6" x14ac:dyDescent="0.2">
      <c r="A274" s="102"/>
      <c r="B274" s="102"/>
      <c r="C274" s="102"/>
      <c r="D274" s="102"/>
      <c r="E274" s="103"/>
      <c r="F274" s="47">
        <v>274</v>
      </c>
    </row>
    <row r="275" spans="1:6" x14ac:dyDescent="0.2">
      <c r="A275" s="102"/>
      <c r="B275" s="102"/>
      <c r="C275" s="102"/>
      <c r="D275" s="102"/>
      <c r="E275" s="103"/>
      <c r="F275" s="47">
        <v>275</v>
      </c>
    </row>
    <row r="276" spans="1:6" x14ac:dyDescent="0.2">
      <c r="A276" s="102"/>
      <c r="B276" s="102"/>
      <c r="C276" s="102"/>
      <c r="D276" s="102"/>
      <c r="E276" s="103"/>
      <c r="F276" s="47">
        <v>276</v>
      </c>
    </row>
    <row r="277" spans="1:6" x14ac:dyDescent="0.2">
      <c r="A277" s="102"/>
      <c r="B277" s="102"/>
      <c r="C277" s="102"/>
      <c r="D277" s="102"/>
      <c r="E277" s="103"/>
      <c r="F277" s="47">
        <v>277</v>
      </c>
    </row>
    <row r="278" spans="1:6" x14ac:dyDescent="0.2">
      <c r="A278" s="102"/>
      <c r="B278" s="102"/>
      <c r="C278" s="102"/>
      <c r="D278" s="102"/>
      <c r="E278" s="103"/>
      <c r="F278" s="47">
        <v>278</v>
      </c>
    </row>
    <row r="279" spans="1:6" x14ac:dyDescent="0.2">
      <c r="A279" s="102"/>
      <c r="B279" s="102"/>
      <c r="C279" s="102"/>
      <c r="D279" s="102"/>
      <c r="E279" s="103"/>
      <c r="F279" s="47">
        <v>279</v>
      </c>
    </row>
    <row r="280" spans="1:6" x14ac:dyDescent="0.2">
      <c r="A280" s="102"/>
      <c r="B280" s="102"/>
      <c r="C280" s="102"/>
      <c r="D280" s="102"/>
      <c r="E280" s="103"/>
      <c r="F280" s="47">
        <v>280</v>
      </c>
    </row>
    <row r="281" spans="1:6" x14ac:dyDescent="0.2">
      <c r="A281" s="102"/>
      <c r="B281" s="102"/>
      <c r="C281" s="102"/>
      <c r="D281" s="102"/>
      <c r="E281" s="103"/>
      <c r="F281" s="47">
        <v>281</v>
      </c>
    </row>
    <row r="282" spans="1:6" x14ac:dyDescent="0.2">
      <c r="A282" s="102"/>
      <c r="B282" s="102"/>
      <c r="C282" s="102"/>
      <c r="D282" s="102"/>
      <c r="E282" s="103"/>
      <c r="F282" s="47">
        <v>282</v>
      </c>
    </row>
    <row r="283" spans="1:6" x14ac:dyDescent="0.2">
      <c r="A283" s="102"/>
      <c r="B283" s="102"/>
      <c r="C283" s="102"/>
      <c r="D283" s="102"/>
      <c r="E283" s="103"/>
      <c r="F283" s="47">
        <v>283</v>
      </c>
    </row>
    <row r="284" spans="1:6" x14ac:dyDescent="0.2">
      <c r="A284" s="102"/>
      <c r="B284" s="102"/>
      <c r="C284" s="102"/>
      <c r="D284" s="102"/>
      <c r="E284" s="103"/>
      <c r="F284" s="47">
        <v>284</v>
      </c>
    </row>
    <row r="285" spans="1:6" x14ac:dyDescent="0.2">
      <c r="A285" s="102"/>
      <c r="B285" s="102"/>
      <c r="C285" s="102"/>
      <c r="D285" s="102"/>
      <c r="E285" s="103"/>
      <c r="F285" s="47">
        <v>285</v>
      </c>
    </row>
    <row r="286" spans="1:6" x14ac:dyDescent="0.2">
      <c r="A286" s="102"/>
      <c r="B286" s="102"/>
      <c r="C286" s="102"/>
      <c r="D286" s="102"/>
      <c r="E286" s="103"/>
      <c r="F286" s="47">
        <v>286</v>
      </c>
    </row>
    <row r="287" spans="1:6" x14ac:dyDescent="0.2">
      <c r="A287" s="102"/>
      <c r="B287" s="102"/>
      <c r="C287" s="102"/>
      <c r="D287" s="102"/>
      <c r="E287" s="103"/>
      <c r="F287" s="47">
        <v>287</v>
      </c>
    </row>
    <row r="288" spans="1:6" x14ac:dyDescent="0.2">
      <c r="A288" s="102"/>
      <c r="B288" s="102"/>
      <c r="C288" s="102"/>
      <c r="D288" s="102"/>
      <c r="E288" s="103"/>
      <c r="F288" s="47">
        <v>288</v>
      </c>
    </row>
  </sheetData>
  <sortState xmlns:xlrd2="http://schemas.microsoft.com/office/spreadsheetml/2017/richdata2" ref="A55:D99">
    <sortCondition ref="A55:A9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3"/>
  </sheetPr>
  <dimension ref="A1:AI218"/>
  <sheetViews>
    <sheetView topLeftCell="D1" zoomScale="115" zoomScaleNormal="115" workbookViewId="0">
      <pane ySplit="3" topLeftCell="A174" activePane="bottomLeft" state="frozen"/>
      <selection pane="bottomLeft" activeCell="S4" sqref="S4:V206"/>
    </sheetView>
  </sheetViews>
  <sheetFormatPr baseColWidth="10" defaultColWidth="43.42578125" defaultRowHeight="12.75" x14ac:dyDescent="0.2"/>
  <cols>
    <col min="1" max="1" width="22.42578125" style="89" bestFit="1" customWidth="1"/>
    <col min="2" max="2" width="20.140625" style="89" bestFit="1" customWidth="1"/>
    <col min="3" max="3" width="24.28515625" style="90" bestFit="1" customWidth="1"/>
    <col min="4" max="4" width="12.28515625" style="91" bestFit="1" customWidth="1"/>
    <col min="5" max="5" width="5.85546875" style="178" bestFit="1" customWidth="1"/>
    <col min="6" max="6" width="3.140625" style="91" bestFit="1" customWidth="1"/>
    <col min="7" max="8" width="3.28515625" style="91" bestFit="1" customWidth="1"/>
    <col min="9" max="9" width="3" style="91" bestFit="1" customWidth="1"/>
    <col min="10" max="10" width="6" style="91" bestFit="1" customWidth="1"/>
    <col min="11" max="11" width="3.140625" style="91" bestFit="1" customWidth="1"/>
    <col min="12" max="12" width="4" style="91" bestFit="1" customWidth="1"/>
    <col min="13" max="13" width="3.140625" style="91" bestFit="1" customWidth="1"/>
    <col min="14" max="14" width="4.140625" style="84" bestFit="1" customWidth="1"/>
    <col min="15" max="15" width="3.140625" style="84" bestFit="1" customWidth="1"/>
    <col min="16" max="16" width="5.85546875" style="84" bestFit="1" customWidth="1"/>
    <col min="17" max="17" width="5.28515625" style="84" bestFit="1" customWidth="1"/>
    <col min="18" max="18" width="4.140625" style="92" bestFit="1" customWidth="1"/>
    <col min="19" max="19" width="16.28515625" style="89" bestFit="1" customWidth="1"/>
    <col min="20" max="20" width="24" style="89" bestFit="1" customWidth="1"/>
    <col min="21" max="21" width="22.5703125" style="90" bestFit="1" customWidth="1"/>
    <col min="22" max="22" width="12.28515625" style="91" bestFit="1" customWidth="1"/>
    <col min="23" max="23" width="5.85546875" style="178" bestFit="1" customWidth="1"/>
    <col min="24" max="24" width="3.140625" style="84" bestFit="1" customWidth="1"/>
    <col min="25" max="26" width="3.28515625" style="84" bestFit="1" customWidth="1"/>
    <col min="27" max="27" width="3" style="84" bestFit="1" customWidth="1"/>
    <col min="28" max="28" width="6" style="84" bestFit="1" customWidth="1"/>
    <col min="29" max="29" width="3.140625" style="84" bestFit="1" customWidth="1"/>
    <col min="30" max="30" width="4" style="84" bestFit="1" customWidth="1"/>
    <col min="31" max="31" width="3.140625" style="84" bestFit="1" customWidth="1"/>
    <col min="32" max="32" width="4.140625" style="84" bestFit="1" customWidth="1"/>
    <col min="33" max="33" width="4.140625" style="84" customWidth="1"/>
    <col min="34" max="35" width="5.85546875" style="84" bestFit="1" customWidth="1"/>
    <col min="36" max="16384" width="43.42578125" style="84"/>
  </cols>
  <sheetData>
    <row r="1" spans="1:35" x14ac:dyDescent="0.2">
      <c r="E1" s="211" t="s">
        <v>286</v>
      </c>
      <c r="F1" s="213" t="s">
        <v>247</v>
      </c>
      <c r="G1" s="214"/>
      <c r="H1" s="214"/>
      <c r="I1" s="214"/>
      <c r="J1" s="214"/>
      <c r="K1" s="215"/>
      <c r="L1" s="218" t="s">
        <v>248</v>
      </c>
      <c r="M1" s="219"/>
      <c r="N1" s="216" t="s">
        <v>249</v>
      </c>
      <c r="O1" s="217"/>
      <c r="P1" s="220"/>
      <c r="Q1" s="92"/>
      <c r="W1" s="211" t="s">
        <v>286</v>
      </c>
      <c r="X1" s="213" t="s">
        <v>247</v>
      </c>
      <c r="Y1" s="214"/>
      <c r="Z1" s="214"/>
      <c r="AA1" s="214"/>
      <c r="AB1" s="214"/>
      <c r="AC1" s="215"/>
      <c r="AD1" s="218" t="s">
        <v>248</v>
      </c>
      <c r="AE1" s="219"/>
      <c r="AF1" s="216" t="s">
        <v>249</v>
      </c>
      <c r="AG1" s="217"/>
      <c r="AH1" s="217"/>
    </row>
    <row r="2" spans="1:35" x14ac:dyDescent="0.2">
      <c r="E2" s="212"/>
      <c r="F2" s="213" t="s">
        <v>250</v>
      </c>
      <c r="G2" s="214"/>
      <c r="H2" s="214"/>
      <c r="I2" s="215"/>
      <c r="J2" s="141" t="s">
        <v>246</v>
      </c>
      <c r="K2" s="141" t="s">
        <v>251</v>
      </c>
      <c r="L2" s="144" t="s">
        <v>250</v>
      </c>
      <c r="M2" s="144" t="s">
        <v>251</v>
      </c>
      <c r="N2" s="93" t="s">
        <v>250</v>
      </c>
      <c r="O2" s="93" t="s">
        <v>251</v>
      </c>
      <c r="P2" s="93" t="s">
        <v>246</v>
      </c>
      <c r="Q2" s="92"/>
      <c r="W2" s="212"/>
      <c r="X2" s="213" t="s">
        <v>250</v>
      </c>
      <c r="Y2" s="214"/>
      <c r="Z2" s="214"/>
      <c r="AA2" s="215"/>
      <c r="AB2" s="141" t="s">
        <v>246</v>
      </c>
      <c r="AC2" s="141" t="s">
        <v>251</v>
      </c>
      <c r="AD2" s="144" t="s">
        <v>250</v>
      </c>
      <c r="AE2" s="144" t="s">
        <v>251</v>
      </c>
      <c r="AF2" s="93" t="s">
        <v>250</v>
      </c>
      <c r="AG2" s="93" t="s">
        <v>251</v>
      </c>
      <c r="AH2" s="93" t="s">
        <v>246</v>
      </c>
    </row>
    <row r="3" spans="1:35" x14ac:dyDescent="0.2">
      <c r="E3" s="177"/>
      <c r="F3" s="162" t="s">
        <v>262</v>
      </c>
      <c r="G3" s="162" t="s">
        <v>253</v>
      </c>
      <c r="H3" s="162" t="s">
        <v>254</v>
      </c>
      <c r="I3" s="162" t="s">
        <v>255</v>
      </c>
      <c r="J3" s="162"/>
      <c r="K3" s="162"/>
      <c r="L3" s="163"/>
      <c r="M3" s="163"/>
      <c r="N3" s="164"/>
      <c r="O3" s="164"/>
      <c r="P3" s="164"/>
      <c r="Q3" s="92"/>
      <c r="W3" s="177"/>
      <c r="X3" s="141" t="s">
        <v>252</v>
      </c>
      <c r="Y3" s="141" t="s">
        <v>253</v>
      </c>
      <c r="Z3" s="141" t="s">
        <v>254</v>
      </c>
      <c r="AA3" s="141" t="s">
        <v>255</v>
      </c>
      <c r="AB3" s="141"/>
      <c r="AC3" s="141"/>
      <c r="AD3" s="144"/>
      <c r="AE3" s="144"/>
      <c r="AF3" s="93"/>
      <c r="AG3" s="93"/>
      <c r="AH3" s="93"/>
    </row>
    <row r="4" spans="1:35" x14ac:dyDescent="0.2">
      <c r="A4" s="72"/>
      <c r="B4" s="72"/>
      <c r="C4" s="70"/>
      <c r="D4" s="67"/>
      <c r="E4" s="168"/>
      <c r="F4" s="165"/>
      <c r="G4" s="165"/>
      <c r="H4" s="142"/>
      <c r="I4" s="142"/>
      <c r="J4" s="165"/>
      <c r="K4" s="165"/>
      <c r="L4" s="166"/>
      <c r="M4" s="166"/>
      <c r="N4" s="155"/>
      <c r="O4" s="155"/>
      <c r="P4" s="155"/>
      <c r="Q4" s="95">
        <f>SUM(E4:P4)</f>
        <v>0</v>
      </c>
      <c r="R4" s="94">
        <v>1</v>
      </c>
      <c r="S4" s="98"/>
      <c r="T4" s="98"/>
      <c r="U4" s="99"/>
      <c r="V4" s="100"/>
      <c r="W4" s="168"/>
      <c r="X4" s="153"/>
      <c r="Y4" s="153"/>
      <c r="Z4" s="153"/>
      <c r="AA4" s="142"/>
      <c r="AB4" s="153"/>
      <c r="AC4" s="153"/>
      <c r="AD4" s="154"/>
      <c r="AE4" s="154"/>
      <c r="AF4" s="155"/>
      <c r="AG4" s="155"/>
      <c r="AH4" s="155"/>
      <c r="AI4" s="95">
        <f>SUM(W4:AH4)</f>
        <v>0</v>
      </c>
    </row>
    <row r="5" spans="1:35" x14ac:dyDescent="0.2">
      <c r="A5" s="72"/>
      <c r="B5" s="72"/>
      <c r="C5" s="70"/>
      <c r="D5" s="67"/>
      <c r="E5" s="169"/>
      <c r="F5" s="167"/>
      <c r="G5" s="142"/>
      <c r="H5" s="142"/>
      <c r="I5" s="142"/>
      <c r="J5" s="167"/>
      <c r="K5" s="142"/>
      <c r="L5" s="166"/>
      <c r="M5" s="166"/>
      <c r="N5" s="155"/>
      <c r="O5" s="155"/>
      <c r="P5" s="155"/>
      <c r="Q5" s="95">
        <f t="shared" ref="Q5:Q68" si="0">SUM(E5:P5)</f>
        <v>0</v>
      </c>
      <c r="R5" s="94">
        <v>2</v>
      </c>
      <c r="S5" s="98"/>
      <c r="T5" s="98"/>
      <c r="U5" s="99"/>
      <c r="V5" s="100"/>
      <c r="W5" s="169"/>
      <c r="X5" s="143"/>
      <c r="Y5" s="143"/>
      <c r="Z5" s="143"/>
      <c r="AA5" s="143"/>
      <c r="AB5" s="143"/>
      <c r="AC5" s="142"/>
      <c r="AD5" s="154"/>
      <c r="AE5" s="154"/>
      <c r="AF5" s="147"/>
      <c r="AG5" s="147"/>
      <c r="AH5" s="156"/>
      <c r="AI5" s="95">
        <f t="shared" ref="AI5:AI64" si="1">SUM(W5:AH5)</f>
        <v>0</v>
      </c>
    </row>
    <row r="6" spans="1:35" x14ac:dyDescent="0.2">
      <c r="A6" s="72"/>
      <c r="B6" s="72"/>
      <c r="C6" s="70"/>
      <c r="D6" s="67"/>
      <c r="E6" s="169"/>
      <c r="F6" s="167"/>
      <c r="G6" s="167"/>
      <c r="H6" s="167"/>
      <c r="I6" s="167"/>
      <c r="J6" s="167"/>
      <c r="K6" s="142"/>
      <c r="L6" s="146"/>
      <c r="M6" s="146"/>
      <c r="N6" s="148"/>
      <c r="O6" s="155"/>
      <c r="P6" s="155"/>
      <c r="Q6" s="95">
        <f t="shared" si="0"/>
        <v>0</v>
      </c>
      <c r="R6" s="94">
        <v>3</v>
      </c>
      <c r="S6" s="98"/>
      <c r="T6" s="98"/>
      <c r="U6" s="99"/>
      <c r="V6" s="100"/>
      <c r="W6" s="169"/>
      <c r="X6" s="142"/>
      <c r="Y6" s="142"/>
      <c r="Z6" s="142"/>
      <c r="AA6" s="142"/>
      <c r="AB6" s="142"/>
      <c r="AC6" s="142"/>
      <c r="AD6" s="145"/>
      <c r="AE6" s="145"/>
      <c r="AF6" s="155"/>
      <c r="AG6" s="148"/>
      <c r="AH6" s="156"/>
      <c r="AI6" s="95">
        <f t="shared" si="1"/>
        <v>0</v>
      </c>
    </row>
    <row r="7" spans="1:35" x14ac:dyDescent="0.2">
      <c r="A7" s="72"/>
      <c r="B7" s="72"/>
      <c r="C7" s="70"/>
      <c r="D7" s="67"/>
      <c r="E7" s="168"/>
      <c r="F7" s="165"/>
      <c r="G7" s="165"/>
      <c r="H7" s="142"/>
      <c r="I7" s="142"/>
      <c r="J7" s="165"/>
      <c r="K7" s="165"/>
      <c r="L7" s="166"/>
      <c r="M7" s="166"/>
      <c r="N7" s="155"/>
      <c r="O7" s="155"/>
      <c r="P7" s="155"/>
      <c r="Q7" s="95">
        <f t="shared" si="0"/>
        <v>0</v>
      </c>
      <c r="R7" s="94">
        <v>4</v>
      </c>
      <c r="S7" s="98"/>
      <c r="T7" s="98"/>
      <c r="U7" s="99"/>
      <c r="V7" s="100"/>
      <c r="W7" s="168"/>
      <c r="X7" s="153"/>
      <c r="Y7" s="153"/>
      <c r="Z7" s="142"/>
      <c r="AA7" s="142"/>
      <c r="AB7" s="153"/>
      <c r="AC7" s="153"/>
      <c r="AD7" s="154"/>
      <c r="AE7" s="154"/>
      <c r="AF7" s="155"/>
      <c r="AG7" s="155"/>
      <c r="AH7" s="148"/>
      <c r="AI7" s="95">
        <f t="shared" si="1"/>
        <v>0</v>
      </c>
    </row>
    <row r="8" spans="1:35" x14ac:dyDescent="0.2">
      <c r="A8" s="72"/>
      <c r="B8" s="72"/>
      <c r="C8" s="70"/>
      <c r="D8" s="67"/>
      <c r="E8" s="169"/>
      <c r="F8" s="167"/>
      <c r="G8" s="167"/>
      <c r="H8" s="167"/>
      <c r="I8" s="167"/>
      <c r="J8" s="167"/>
      <c r="K8" s="142"/>
      <c r="L8" s="146"/>
      <c r="M8" s="146"/>
      <c r="N8" s="155"/>
      <c r="O8" s="155"/>
      <c r="P8" s="155"/>
      <c r="Q8" s="95">
        <f t="shared" si="0"/>
        <v>0</v>
      </c>
      <c r="R8" s="94">
        <v>5</v>
      </c>
      <c r="S8" s="98"/>
      <c r="T8" s="98"/>
      <c r="U8" s="99"/>
      <c r="V8" s="100"/>
      <c r="W8" s="169"/>
      <c r="X8" s="142"/>
      <c r="Y8" s="142"/>
      <c r="Z8" s="157"/>
      <c r="AA8" s="157"/>
      <c r="AB8" s="157"/>
      <c r="AC8" s="142"/>
      <c r="AD8" s="158"/>
      <c r="AE8" s="158"/>
      <c r="AF8" s="155"/>
      <c r="AG8" s="155"/>
      <c r="AH8" s="147"/>
      <c r="AI8" s="95">
        <f t="shared" si="1"/>
        <v>0</v>
      </c>
    </row>
    <row r="9" spans="1:35" x14ac:dyDescent="0.2">
      <c r="A9" s="72"/>
      <c r="B9" s="72"/>
      <c r="C9" s="70"/>
      <c r="D9" s="67"/>
      <c r="E9" s="169"/>
      <c r="F9" s="142"/>
      <c r="G9" s="165"/>
      <c r="H9" s="165"/>
      <c r="I9" s="165"/>
      <c r="J9" s="165"/>
      <c r="K9" s="165"/>
      <c r="L9" s="166"/>
      <c r="M9" s="154"/>
      <c r="N9" s="155"/>
      <c r="O9" s="155"/>
      <c r="P9" s="155"/>
      <c r="Q9" s="95">
        <f t="shared" si="0"/>
        <v>0</v>
      </c>
      <c r="R9" s="94">
        <v>6</v>
      </c>
      <c r="S9" s="98"/>
      <c r="T9" s="98"/>
      <c r="U9" s="99"/>
      <c r="V9" s="100"/>
      <c r="W9" s="168"/>
      <c r="X9" s="153"/>
      <c r="Y9" s="142"/>
      <c r="Z9" s="142"/>
      <c r="AA9" s="142"/>
      <c r="AB9" s="153"/>
      <c r="AC9" s="153"/>
      <c r="AD9" s="154"/>
      <c r="AE9" s="154"/>
      <c r="AF9" s="155"/>
      <c r="AG9" s="155"/>
      <c r="AH9" s="156"/>
      <c r="AI9" s="95">
        <f t="shared" si="1"/>
        <v>0</v>
      </c>
    </row>
    <row r="10" spans="1:35" x14ac:dyDescent="0.2">
      <c r="A10" s="72"/>
      <c r="B10" s="72"/>
      <c r="C10" s="70"/>
      <c r="D10" s="67"/>
      <c r="E10" s="168"/>
      <c r="F10" s="142"/>
      <c r="G10" s="142"/>
      <c r="H10" s="167"/>
      <c r="I10" s="167"/>
      <c r="J10" s="167"/>
      <c r="K10" s="142"/>
      <c r="L10" s="146"/>
      <c r="M10" s="146"/>
      <c r="N10" s="155"/>
      <c r="O10" s="148"/>
      <c r="P10" s="148"/>
      <c r="Q10" s="95">
        <f t="shared" si="0"/>
        <v>0</v>
      </c>
      <c r="R10" s="94">
        <v>7</v>
      </c>
      <c r="S10" s="98"/>
      <c r="T10" s="98"/>
      <c r="U10" s="99"/>
      <c r="V10" s="100"/>
      <c r="W10" s="169"/>
      <c r="X10" s="143"/>
      <c r="Y10" s="143"/>
      <c r="Z10" s="143"/>
      <c r="AA10" s="143"/>
      <c r="AB10" s="143"/>
      <c r="AC10" s="142"/>
      <c r="AD10" s="146"/>
      <c r="AE10" s="146"/>
      <c r="AF10" s="147"/>
      <c r="AG10" s="147"/>
      <c r="AH10" s="156"/>
      <c r="AI10" s="95">
        <f t="shared" si="1"/>
        <v>0</v>
      </c>
    </row>
    <row r="11" spans="1:35" x14ac:dyDescent="0.2">
      <c r="A11" s="72"/>
      <c r="B11" s="72"/>
      <c r="C11" s="70"/>
      <c r="D11" s="67"/>
      <c r="E11" s="169"/>
      <c r="F11" s="165"/>
      <c r="G11" s="165"/>
      <c r="H11" s="142"/>
      <c r="I11" s="142"/>
      <c r="J11" s="165"/>
      <c r="K11" s="165"/>
      <c r="L11" s="166"/>
      <c r="M11" s="166"/>
      <c r="N11" s="155"/>
      <c r="O11" s="155"/>
      <c r="P11" s="155"/>
      <c r="Q11" s="95">
        <f t="shared" si="0"/>
        <v>0</v>
      </c>
      <c r="R11" s="94">
        <v>8</v>
      </c>
      <c r="S11" s="98"/>
      <c r="T11" s="98"/>
      <c r="U11" s="99"/>
      <c r="V11" s="100"/>
      <c r="W11" s="169"/>
      <c r="X11" s="142"/>
      <c r="Y11" s="142"/>
      <c r="Z11" s="142"/>
      <c r="AA11" s="142"/>
      <c r="AB11" s="142"/>
      <c r="AC11" s="142"/>
      <c r="AD11" s="146"/>
      <c r="AE11" s="146"/>
      <c r="AF11" s="148"/>
      <c r="AG11" s="148"/>
      <c r="AH11" s="148"/>
      <c r="AI11" s="95">
        <f t="shared" si="1"/>
        <v>0</v>
      </c>
    </row>
    <row r="12" spans="1:35" x14ac:dyDescent="0.2">
      <c r="A12" s="72"/>
      <c r="B12" s="72"/>
      <c r="C12" s="70"/>
      <c r="D12" s="67"/>
      <c r="E12" s="169"/>
      <c r="F12" s="165"/>
      <c r="G12" s="165"/>
      <c r="H12" s="142"/>
      <c r="I12" s="142"/>
      <c r="J12" s="165"/>
      <c r="K12" s="165"/>
      <c r="L12" s="166"/>
      <c r="M12" s="166"/>
      <c r="N12" s="155"/>
      <c r="O12" s="155"/>
      <c r="P12" s="155"/>
      <c r="Q12" s="95">
        <f t="shared" si="0"/>
        <v>0</v>
      </c>
      <c r="R12" s="94">
        <v>9</v>
      </c>
      <c r="S12" s="98"/>
      <c r="T12" s="98"/>
      <c r="U12" s="99"/>
      <c r="V12" s="100"/>
      <c r="W12" s="169"/>
      <c r="X12" s="157"/>
      <c r="Y12" s="157"/>
      <c r="Z12" s="157"/>
      <c r="AA12" s="157"/>
      <c r="AB12" s="157"/>
      <c r="AC12" s="142"/>
      <c r="AD12" s="158"/>
      <c r="AE12" s="158"/>
      <c r="AF12" s="155"/>
      <c r="AG12" s="155"/>
      <c r="AH12" s="147"/>
      <c r="AI12" s="95">
        <f t="shared" si="1"/>
        <v>0</v>
      </c>
    </row>
    <row r="13" spans="1:35" x14ac:dyDescent="0.2">
      <c r="A13" s="72"/>
      <c r="B13" s="72"/>
      <c r="C13" s="70"/>
      <c r="D13" s="67"/>
      <c r="E13" s="169"/>
      <c r="F13" s="165"/>
      <c r="G13" s="165"/>
      <c r="H13" s="142"/>
      <c r="I13" s="142"/>
      <c r="J13" s="165"/>
      <c r="K13" s="165"/>
      <c r="L13" s="166"/>
      <c r="M13" s="166"/>
      <c r="N13" s="155"/>
      <c r="O13" s="155"/>
      <c r="P13" s="155"/>
      <c r="Q13" s="95">
        <f t="shared" si="0"/>
        <v>0</v>
      </c>
      <c r="R13" s="94">
        <v>10</v>
      </c>
      <c r="S13" s="98"/>
      <c r="T13" s="98"/>
      <c r="U13" s="99"/>
      <c r="V13" s="100"/>
      <c r="W13" s="169"/>
      <c r="X13" s="153"/>
      <c r="Y13" s="153"/>
      <c r="Z13" s="153"/>
      <c r="AA13" s="153"/>
      <c r="AB13" s="153"/>
      <c r="AC13" s="153"/>
      <c r="AD13" s="154"/>
      <c r="AE13" s="154"/>
      <c r="AF13" s="155"/>
      <c r="AG13" s="155"/>
      <c r="AH13" s="155"/>
      <c r="AI13" s="95">
        <f t="shared" si="1"/>
        <v>0</v>
      </c>
    </row>
    <row r="14" spans="1:35" x14ac:dyDescent="0.2">
      <c r="A14" s="72"/>
      <c r="B14" s="72"/>
      <c r="C14" s="70"/>
      <c r="D14" s="67"/>
      <c r="E14" s="169"/>
      <c r="F14" s="165"/>
      <c r="G14" s="165"/>
      <c r="H14" s="142"/>
      <c r="I14" s="142"/>
      <c r="J14" s="165"/>
      <c r="K14" s="165"/>
      <c r="L14" s="166"/>
      <c r="M14" s="166"/>
      <c r="N14" s="155"/>
      <c r="O14" s="155"/>
      <c r="P14" s="155"/>
      <c r="Q14" s="95">
        <f t="shared" si="0"/>
        <v>0</v>
      </c>
      <c r="R14" s="94">
        <v>11</v>
      </c>
      <c r="S14" s="98"/>
      <c r="T14" s="98"/>
      <c r="U14" s="99"/>
      <c r="V14" s="100"/>
      <c r="W14" s="169"/>
      <c r="X14" s="159"/>
      <c r="Y14" s="142"/>
      <c r="Z14" s="142"/>
      <c r="AA14" s="159"/>
      <c r="AB14" s="159"/>
      <c r="AC14" s="142"/>
      <c r="AD14" s="160"/>
      <c r="AE14" s="160"/>
      <c r="AF14" s="155"/>
      <c r="AG14" s="155"/>
      <c r="AH14" s="156"/>
      <c r="AI14" s="95">
        <f t="shared" si="1"/>
        <v>0</v>
      </c>
    </row>
    <row r="15" spans="1:35" x14ac:dyDescent="0.2">
      <c r="A15" s="72"/>
      <c r="B15" s="72"/>
      <c r="C15" s="70"/>
      <c r="D15" s="67"/>
      <c r="E15" s="169"/>
      <c r="F15" s="167"/>
      <c r="G15" s="142"/>
      <c r="H15" s="167"/>
      <c r="I15" s="167"/>
      <c r="J15" s="167"/>
      <c r="K15" s="142"/>
      <c r="L15" s="166"/>
      <c r="M15" s="166"/>
      <c r="N15" s="155"/>
      <c r="O15" s="155"/>
      <c r="P15" s="155"/>
      <c r="Q15" s="95">
        <f t="shared" si="0"/>
        <v>0</v>
      </c>
      <c r="R15" s="94">
        <v>12</v>
      </c>
      <c r="S15" s="98"/>
      <c r="T15" s="98"/>
      <c r="U15" s="99"/>
      <c r="V15" s="100"/>
      <c r="W15" s="168"/>
      <c r="X15" s="153"/>
      <c r="Y15" s="153"/>
      <c r="Z15" s="142"/>
      <c r="AA15" s="142"/>
      <c r="AB15" s="153"/>
      <c r="AC15" s="153"/>
      <c r="AD15" s="154"/>
      <c r="AE15" s="154"/>
      <c r="AF15" s="155"/>
      <c r="AG15" s="155"/>
      <c r="AH15" s="156"/>
      <c r="AI15" s="95">
        <f t="shared" si="1"/>
        <v>0</v>
      </c>
    </row>
    <row r="16" spans="1:35" x14ac:dyDescent="0.2">
      <c r="A16" s="72"/>
      <c r="B16" s="72"/>
      <c r="C16" s="70"/>
      <c r="D16" s="67"/>
      <c r="E16" s="169"/>
      <c r="F16" s="165"/>
      <c r="G16" s="165"/>
      <c r="H16" s="142"/>
      <c r="I16" s="142"/>
      <c r="J16" s="165"/>
      <c r="K16" s="165"/>
      <c r="L16" s="166"/>
      <c r="M16" s="166"/>
      <c r="N16" s="155"/>
      <c r="O16" s="155"/>
      <c r="P16" s="155"/>
      <c r="Q16" s="95">
        <f t="shared" si="0"/>
        <v>0</v>
      </c>
      <c r="R16" s="94">
        <v>13</v>
      </c>
      <c r="S16" s="98"/>
      <c r="T16" s="98"/>
      <c r="U16" s="99"/>
      <c r="V16" s="100"/>
      <c r="W16" s="169"/>
      <c r="X16" s="142"/>
      <c r="Y16" s="142"/>
      <c r="Z16" s="142"/>
      <c r="AA16" s="142"/>
      <c r="AB16" s="142"/>
      <c r="AC16" s="142"/>
      <c r="AD16" s="146"/>
      <c r="AE16" s="146"/>
      <c r="AF16" s="155"/>
      <c r="AG16" s="148"/>
      <c r="AH16" s="156"/>
      <c r="AI16" s="95">
        <f t="shared" si="1"/>
        <v>0</v>
      </c>
    </row>
    <row r="17" spans="1:35" x14ac:dyDescent="0.2">
      <c r="A17" s="72"/>
      <c r="B17" s="72"/>
      <c r="C17" s="70"/>
      <c r="D17" s="67"/>
      <c r="E17" s="168"/>
      <c r="F17" s="165"/>
      <c r="G17" s="165"/>
      <c r="H17" s="142"/>
      <c r="I17" s="165"/>
      <c r="J17" s="165"/>
      <c r="K17" s="165"/>
      <c r="L17" s="166"/>
      <c r="M17" s="154"/>
      <c r="N17" s="155"/>
      <c r="O17" s="155"/>
      <c r="P17" s="155"/>
      <c r="Q17" s="95">
        <f t="shared" si="0"/>
        <v>0</v>
      </c>
      <c r="R17" s="94">
        <v>14</v>
      </c>
      <c r="S17" s="98"/>
      <c r="T17" s="98"/>
      <c r="U17" s="99"/>
      <c r="V17" s="100"/>
      <c r="W17" s="168"/>
      <c r="X17" s="153"/>
      <c r="Y17" s="153"/>
      <c r="Z17" s="142"/>
      <c r="AA17" s="142"/>
      <c r="AB17" s="153"/>
      <c r="AC17" s="153"/>
      <c r="AD17" s="154"/>
      <c r="AE17" s="154"/>
      <c r="AF17" s="155"/>
      <c r="AG17" s="155"/>
      <c r="AH17" s="155"/>
      <c r="AI17" s="95">
        <f t="shared" si="1"/>
        <v>0</v>
      </c>
    </row>
    <row r="18" spans="1:35" x14ac:dyDescent="0.2">
      <c r="A18" s="72"/>
      <c r="B18" s="72"/>
      <c r="C18" s="70"/>
      <c r="D18" s="67"/>
      <c r="E18" s="169"/>
      <c r="F18" s="167"/>
      <c r="G18" s="167"/>
      <c r="H18" s="167"/>
      <c r="I18" s="167"/>
      <c r="J18" s="167"/>
      <c r="K18" s="142"/>
      <c r="L18" s="146"/>
      <c r="M18" s="154"/>
      <c r="N18" s="148"/>
      <c r="O18" s="155"/>
      <c r="P18" s="155"/>
      <c r="Q18" s="95">
        <f t="shared" si="0"/>
        <v>0</v>
      </c>
      <c r="R18" s="94">
        <v>15</v>
      </c>
      <c r="S18" s="98"/>
      <c r="T18" s="98"/>
      <c r="U18" s="99"/>
      <c r="V18" s="100"/>
      <c r="W18" s="168"/>
      <c r="X18" s="142"/>
      <c r="Y18" s="153"/>
      <c r="Z18" s="153"/>
      <c r="AA18" s="153"/>
      <c r="AB18" s="153"/>
      <c r="AC18" s="153"/>
      <c r="AD18" s="154"/>
      <c r="AE18" s="154"/>
      <c r="AF18" s="155"/>
      <c r="AG18" s="155"/>
      <c r="AH18" s="155"/>
      <c r="AI18" s="95">
        <f t="shared" si="1"/>
        <v>0</v>
      </c>
    </row>
    <row r="19" spans="1:35" x14ac:dyDescent="0.2">
      <c r="A19" s="72"/>
      <c r="B19" s="72"/>
      <c r="C19" s="70"/>
      <c r="D19" s="67"/>
      <c r="E19" s="168"/>
      <c r="F19" s="142"/>
      <c r="G19" s="165"/>
      <c r="H19" s="165"/>
      <c r="I19" s="165"/>
      <c r="J19" s="165"/>
      <c r="K19" s="165"/>
      <c r="L19" s="166"/>
      <c r="M19" s="166"/>
      <c r="N19" s="155"/>
      <c r="O19" s="155"/>
      <c r="P19" s="155"/>
      <c r="Q19" s="95">
        <f t="shared" si="0"/>
        <v>0</v>
      </c>
      <c r="R19" s="94">
        <v>16</v>
      </c>
      <c r="S19" s="98"/>
      <c r="T19" s="98"/>
      <c r="U19" s="99"/>
      <c r="V19" s="100"/>
      <c r="W19" s="168"/>
      <c r="X19" s="153"/>
      <c r="Y19" s="153"/>
      <c r="Z19" s="153"/>
      <c r="AA19" s="153"/>
      <c r="AB19" s="153"/>
      <c r="AC19" s="153"/>
      <c r="AD19" s="154"/>
      <c r="AE19" s="154"/>
      <c r="AF19" s="155"/>
      <c r="AG19" s="155"/>
      <c r="AH19" s="155"/>
      <c r="AI19" s="95">
        <f t="shared" si="1"/>
        <v>0</v>
      </c>
    </row>
    <row r="20" spans="1:35" x14ac:dyDescent="0.2">
      <c r="A20" s="72"/>
      <c r="B20" s="72"/>
      <c r="C20" s="70"/>
      <c r="D20" s="67"/>
      <c r="E20" s="168"/>
      <c r="F20" s="165"/>
      <c r="G20" s="165"/>
      <c r="H20" s="165"/>
      <c r="I20" s="165"/>
      <c r="J20" s="153"/>
      <c r="K20" s="165"/>
      <c r="L20" s="166"/>
      <c r="M20" s="166"/>
      <c r="N20" s="155"/>
      <c r="O20" s="155"/>
      <c r="P20" s="148"/>
      <c r="Q20" s="95">
        <f t="shared" si="0"/>
        <v>0</v>
      </c>
      <c r="R20" s="94">
        <v>17</v>
      </c>
      <c r="S20" s="98"/>
      <c r="T20" s="98"/>
      <c r="U20" s="99"/>
      <c r="V20" s="100"/>
      <c r="W20" s="169"/>
      <c r="X20" s="143"/>
      <c r="Y20" s="143"/>
      <c r="Z20" s="143"/>
      <c r="AA20" s="143"/>
      <c r="AB20" s="143"/>
      <c r="AC20" s="142"/>
      <c r="AD20" s="145"/>
      <c r="AE20" s="145"/>
      <c r="AF20" s="156"/>
      <c r="AG20" s="156"/>
      <c r="AH20" s="155"/>
      <c r="AI20" s="95">
        <f t="shared" si="1"/>
        <v>0</v>
      </c>
    </row>
    <row r="21" spans="1:35" x14ac:dyDescent="0.2">
      <c r="A21" s="72"/>
      <c r="B21" s="72"/>
      <c r="C21" s="70"/>
      <c r="D21" s="67"/>
      <c r="E21" s="169"/>
      <c r="F21" s="167"/>
      <c r="G21" s="142"/>
      <c r="H21" s="167"/>
      <c r="I21" s="167"/>
      <c r="J21" s="153"/>
      <c r="K21" s="142"/>
      <c r="L21" s="146"/>
      <c r="M21" s="146"/>
      <c r="N21" s="148"/>
      <c r="O21" s="155"/>
      <c r="P21" s="155"/>
      <c r="Q21" s="95">
        <f t="shared" si="0"/>
        <v>0</v>
      </c>
      <c r="R21" s="94">
        <v>18</v>
      </c>
      <c r="S21" s="98"/>
      <c r="T21" s="98"/>
      <c r="U21" s="99"/>
      <c r="V21" s="100"/>
      <c r="W21" s="168"/>
      <c r="X21" s="153"/>
      <c r="Y21" s="153"/>
      <c r="Z21" s="153"/>
      <c r="AA21" s="153"/>
      <c r="AB21" s="153"/>
      <c r="AC21" s="153"/>
      <c r="AD21" s="154"/>
      <c r="AE21" s="154"/>
      <c r="AF21" s="155"/>
      <c r="AG21" s="155"/>
      <c r="AH21" s="155"/>
      <c r="AI21" s="95">
        <f t="shared" si="1"/>
        <v>0</v>
      </c>
    </row>
    <row r="22" spans="1:35" x14ac:dyDescent="0.2">
      <c r="A22" s="72"/>
      <c r="B22" s="72"/>
      <c r="C22" s="70"/>
      <c r="D22" s="67"/>
      <c r="E22" s="170"/>
      <c r="F22" s="167"/>
      <c r="G22" s="142"/>
      <c r="H22" s="142"/>
      <c r="I22" s="167"/>
      <c r="J22" s="167"/>
      <c r="K22" s="142"/>
      <c r="L22" s="146"/>
      <c r="M22" s="146"/>
      <c r="N22" s="155"/>
      <c r="O22" s="155"/>
      <c r="P22" s="155"/>
      <c r="Q22" s="95">
        <f t="shared" si="0"/>
        <v>0</v>
      </c>
      <c r="R22" s="94">
        <v>19</v>
      </c>
      <c r="S22" s="98"/>
      <c r="T22" s="98"/>
      <c r="U22" s="99"/>
      <c r="V22" s="100"/>
      <c r="W22" s="170"/>
      <c r="X22" s="142"/>
      <c r="Y22" s="142"/>
      <c r="Z22" s="153"/>
      <c r="AA22" s="153"/>
      <c r="AB22" s="153"/>
      <c r="AC22" s="153"/>
      <c r="AD22" s="154"/>
      <c r="AE22" s="154"/>
      <c r="AF22" s="155"/>
      <c r="AG22" s="155"/>
      <c r="AH22" s="156"/>
      <c r="AI22" s="95">
        <f t="shared" si="1"/>
        <v>0</v>
      </c>
    </row>
    <row r="23" spans="1:35" x14ac:dyDescent="0.2">
      <c r="A23" s="72"/>
      <c r="B23" s="72"/>
      <c r="C23" s="70"/>
      <c r="D23" s="67"/>
      <c r="E23" s="169"/>
      <c r="F23" s="165"/>
      <c r="G23" s="165"/>
      <c r="H23" s="142"/>
      <c r="I23" s="142"/>
      <c r="J23" s="165"/>
      <c r="K23" s="165"/>
      <c r="L23" s="166"/>
      <c r="M23" s="166"/>
      <c r="N23" s="155"/>
      <c r="O23" s="155"/>
      <c r="P23" s="155"/>
      <c r="Q23" s="95">
        <f t="shared" si="0"/>
        <v>0</v>
      </c>
      <c r="R23" s="94">
        <v>20</v>
      </c>
      <c r="S23" s="98"/>
      <c r="T23" s="98"/>
      <c r="U23" s="99"/>
      <c r="V23" s="100"/>
      <c r="W23" s="169"/>
      <c r="X23" s="157"/>
      <c r="Y23" s="142"/>
      <c r="Z23" s="157"/>
      <c r="AA23" s="157"/>
      <c r="AB23" s="157"/>
      <c r="AC23" s="142"/>
      <c r="AD23" s="158"/>
      <c r="AE23" s="158"/>
      <c r="AF23" s="155"/>
      <c r="AG23" s="155"/>
      <c r="AH23" s="155"/>
      <c r="AI23" s="95">
        <f t="shared" si="1"/>
        <v>0</v>
      </c>
    </row>
    <row r="24" spans="1:35" x14ac:dyDescent="0.2">
      <c r="A24" s="72"/>
      <c r="B24" s="72"/>
      <c r="C24" s="70"/>
      <c r="D24" s="67"/>
      <c r="E24" s="168"/>
      <c r="F24" s="165"/>
      <c r="G24" s="165"/>
      <c r="H24" s="142"/>
      <c r="I24" s="142"/>
      <c r="J24" s="165"/>
      <c r="K24" s="165"/>
      <c r="L24" s="166"/>
      <c r="M24" s="166"/>
      <c r="N24" s="155"/>
      <c r="O24" s="155"/>
      <c r="P24" s="155"/>
      <c r="Q24" s="95">
        <f t="shared" si="0"/>
        <v>0</v>
      </c>
      <c r="R24" s="94">
        <v>21</v>
      </c>
      <c r="S24" s="98"/>
      <c r="T24" s="98"/>
      <c r="U24" s="99"/>
      <c r="V24" s="100"/>
      <c r="W24" s="168"/>
      <c r="X24" s="153"/>
      <c r="Y24" s="153"/>
      <c r="Z24" s="142"/>
      <c r="AA24" s="142"/>
      <c r="AB24" s="153"/>
      <c r="AC24" s="153"/>
      <c r="AD24" s="154"/>
      <c r="AE24" s="154"/>
      <c r="AF24" s="155"/>
      <c r="AG24" s="155"/>
      <c r="AH24" s="156"/>
      <c r="AI24" s="95">
        <f t="shared" si="1"/>
        <v>0</v>
      </c>
    </row>
    <row r="25" spans="1:35" x14ac:dyDescent="0.2">
      <c r="A25" s="72"/>
      <c r="B25" s="72"/>
      <c r="C25" s="70"/>
      <c r="D25" s="67"/>
      <c r="E25" s="168"/>
      <c r="F25" s="167"/>
      <c r="G25" s="142"/>
      <c r="H25" s="167"/>
      <c r="I25" s="167"/>
      <c r="J25" s="167"/>
      <c r="K25" s="142"/>
      <c r="L25" s="146"/>
      <c r="M25" s="166"/>
      <c r="N25" s="155"/>
      <c r="O25" s="155"/>
      <c r="P25" s="155"/>
      <c r="Q25" s="95">
        <f t="shared" si="0"/>
        <v>0</v>
      </c>
      <c r="R25" s="94">
        <v>22</v>
      </c>
      <c r="S25" s="98"/>
      <c r="T25" s="98"/>
      <c r="U25" s="99"/>
      <c r="V25" s="100"/>
      <c r="W25" s="168"/>
      <c r="X25" s="157"/>
      <c r="Y25" s="157"/>
      <c r="Z25" s="142"/>
      <c r="AA25" s="142"/>
      <c r="AB25" s="157"/>
      <c r="AC25" s="157"/>
      <c r="AD25" s="158"/>
      <c r="AE25" s="158"/>
      <c r="AF25" s="156"/>
      <c r="AG25" s="156"/>
      <c r="AH25" s="156"/>
      <c r="AI25" s="95">
        <f t="shared" si="1"/>
        <v>0</v>
      </c>
    </row>
    <row r="26" spans="1:35" x14ac:dyDescent="0.2">
      <c r="A26" s="72"/>
      <c r="B26" s="72"/>
      <c r="C26" s="70"/>
      <c r="D26" s="67"/>
      <c r="E26" s="168"/>
      <c r="F26" s="142"/>
      <c r="G26" s="167"/>
      <c r="H26" s="167"/>
      <c r="I26" s="167"/>
      <c r="J26" s="167"/>
      <c r="K26" s="142"/>
      <c r="L26" s="146"/>
      <c r="M26" s="146"/>
      <c r="N26" s="155"/>
      <c r="O26" s="155"/>
      <c r="P26" s="155"/>
      <c r="Q26" s="95">
        <f t="shared" si="0"/>
        <v>0</v>
      </c>
      <c r="R26" s="94">
        <v>23</v>
      </c>
      <c r="S26" s="98"/>
      <c r="T26" s="98"/>
      <c r="U26" s="99"/>
      <c r="V26" s="100"/>
      <c r="W26" s="168"/>
      <c r="X26" s="142"/>
      <c r="Y26" s="153"/>
      <c r="Z26" s="153"/>
      <c r="AA26" s="153"/>
      <c r="AB26" s="153"/>
      <c r="AC26" s="153"/>
      <c r="AD26" s="154"/>
      <c r="AE26" s="154"/>
      <c r="AF26" s="155"/>
      <c r="AG26" s="155"/>
      <c r="AH26" s="148"/>
      <c r="AI26" s="95">
        <f t="shared" si="1"/>
        <v>0</v>
      </c>
    </row>
    <row r="27" spans="1:35" x14ac:dyDescent="0.2">
      <c r="A27" s="72"/>
      <c r="B27" s="72"/>
      <c r="C27" s="70"/>
      <c r="D27" s="67"/>
      <c r="E27" s="169"/>
      <c r="F27" s="165"/>
      <c r="G27" s="165"/>
      <c r="H27" s="142"/>
      <c r="I27" s="142"/>
      <c r="J27" s="165"/>
      <c r="K27" s="165"/>
      <c r="L27" s="166"/>
      <c r="M27" s="166"/>
      <c r="N27" s="155"/>
      <c r="O27" s="155"/>
      <c r="P27" s="155"/>
      <c r="Q27" s="95">
        <f t="shared" si="0"/>
        <v>0</v>
      </c>
      <c r="R27" s="94">
        <v>24</v>
      </c>
      <c r="S27" s="98"/>
      <c r="T27" s="98"/>
      <c r="U27" s="99"/>
      <c r="V27" s="100"/>
      <c r="W27" s="169"/>
      <c r="X27" s="157"/>
      <c r="Y27" s="157"/>
      <c r="Z27" s="157"/>
      <c r="AA27" s="157"/>
      <c r="AB27" s="157"/>
      <c r="AC27" s="142"/>
      <c r="AD27" s="158"/>
      <c r="AE27" s="158"/>
      <c r="AF27" s="155"/>
      <c r="AG27" s="155"/>
      <c r="AH27" s="147"/>
      <c r="AI27" s="95">
        <f t="shared" si="1"/>
        <v>0</v>
      </c>
    </row>
    <row r="28" spans="1:35" x14ac:dyDescent="0.2">
      <c r="A28" s="72"/>
      <c r="B28" s="72"/>
      <c r="C28" s="70"/>
      <c r="D28" s="67"/>
      <c r="E28" s="169"/>
      <c r="F28" s="165"/>
      <c r="G28" s="142"/>
      <c r="H28" s="142"/>
      <c r="I28" s="142"/>
      <c r="J28" s="165"/>
      <c r="K28" s="165"/>
      <c r="L28" s="166"/>
      <c r="M28" s="166"/>
      <c r="N28" s="155"/>
      <c r="O28" s="155"/>
      <c r="P28" s="155"/>
      <c r="Q28" s="95">
        <f t="shared" si="0"/>
        <v>0</v>
      </c>
      <c r="R28" s="94">
        <v>25</v>
      </c>
      <c r="S28" s="98"/>
      <c r="T28" s="98"/>
      <c r="U28" s="99"/>
      <c r="V28" s="100"/>
      <c r="W28" s="169"/>
      <c r="X28" s="153"/>
      <c r="Y28" s="153"/>
      <c r="Z28" s="153"/>
      <c r="AA28" s="153"/>
      <c r="AB28" s="153"/>
      <c r="AC28" s="153"/>
      <c r="AD28" s="154"/>
      <c r="AE28" s="154"/>
      <c r="AF28" s="155"/>
      <c r="AG28" s="155"/>
      <c r="AH28" s="155"/>
      <c r="AI28" s="95">
        <f t="shared" si="1"/>
        <v>0</v>
      </c>
    </row>
    <row r="29" spans="1:35" x14ac:dyDescent="0.2">
      <c r="A29" s="72"/>
      <c r="B29" s="72"/>
      <c r="C29" s="70"/>
      <c r="D29" s="67"/>
      <c r="E29" s="169"/>
      <c r="F29" s="165"/>
      <c r="G29" s="165"/>
      <c r="H29" s="142"/>
      <c r="I29" s="142"/>
      <c r="J29" s="165"/>
      <c r="K29" s="165"/>
      <c r="L29" s="166"/>
      <c r="M29" s="166"/>
      <c r="N29" s="155"/>
      <c r="O29" s="155"/>
      <c r="P29" s="155"/>
      <c r="Q29" s="95">
        <f t="shared" si="0"/>
        <v>0</v>
      </c>
      <c r="R29" s="94">
        <v>26</v>
      </c>
      <c r="S29" s="98"/>
      <c r="T29" s="98"/>
      <c r="U29" s="99"/>
      <c r="V29" s="100"/>
      <c r="W29" s="169"/>
      <c r="X29" s="157"/>
      <c r="Y29" s="157"/>
      <c r="Z29" s="157"/>
      <c r="AA29" s="157"/>
      <c r="AB29" s="153"/>
      <c r="AC29" s="142"/>
      <c r="AD29" s="158"/>
      <c r="AE29" s="158"/>
      <c r="AF29" s="155"/>
      <c r="AG29" s="155"/>
      <c r="AH29" s="148"/>
      <c r="AI29" s="95">
        <f t="shared" si="1"/>
        <v>0</v>
      </c>
    </row>
    <row r="30" spans="1:35" x14ac:dyDescent="0.2">
      <c r="A30" s="72"/>
      <c r="B30" s="72"/>
      <c r="C30" s="70"/>
      <c r="D30" s="67"/>
      <c r="E30" s="169"/>
      <c r="F30" s="167"/>
      <c r="G30" s="167"/>
      <c r="H30" s="167"/>
      <c r="I30" s="167"/>
      <c r="J30" s="167"/>
      <c r="K30" s="142"/>
      <c r="L30" s="166"/>
      <c r="M30" s="166"/>
      <c r="N30" s="155"/>
      <c r="O30" s="155"/>
      <c r="P30" s="155"/>
      <c r="Q30" s="95">
        <f t="shared" si="0"/>
        <v>0</v>
      </c>
      <c r="R30" s="94">
        <v>27</v>
      </c>
      <c r="S30" s="98"/>
      <c r="T30" s="98"/>
      <c r="U30" s="99"/>
      <c r="V30" s="100"/>
      <c r="W30" s="169"/>
      <c r="X30" s="142"/>
      <c r="Y30" s="142"/>
      <c r="Z30" s="142"/>
      <c r="AA30" s="142"/>
      <c r="AB30" s="153"/>
      <c r="AC30" s="142"/>
      <c r="AD30" s="146"/>
      <c r="AE30" s="146"/>
      <c r="AF30" s="148"/>
      <c r="AG30" s="148"/>
      <c r="AH30" s="148"/>
      <c r="AI30" s="95">
        <f t="shared" si="1"/>
        <v>0</v>
      </c>
    </row>
    <row r="31" spans="1:35" x14ac:dyDescent="0.2">
      <c r="A31" s="72"/>
      <c r="B31" s="72"/>
      <c r="C31" s="70"/>
      <c r="D31" s="67"/>
      <c r="E31" s="169"/>
      <c r="F31" s="165"/>
      <c r="G31" s="142"/>
      <c r="H31" s="142"/>
      <c r="I31" s="165"/>
      <c r="J31" s="165"/>
      <c r="K31" s="165"/>
      <c r="L31" s="166"/>
      <c r="M31" s="166"/>
      <c r="N31" s="155"/>
      <c r="O31" s="155"/>
      <c r="P31" s="155"/>
      <c r="Q31" s="95">
        <f t="shared" si="0"/>
        <v>0</v>
      </c>
      <c r="R31" s="94">
        <v>28</v>
      </c>
      <c r="S31" s="98"/>
      <c r="T31" s="98"/>
      <c r="U31" s="99"/>
      <c r="V31" s="100"/>
      <c r="W31" s="169"/>
      <c r="X31" s="153"/>
      <c r="Y31" s="153"/>
      <c r="Z31" s="153"/>
      <c r="AA31" s="153"/>
      <c r="AB31" s="153"/>
      <c r="AC31" s="153"/>
      <c r="AD31" s="154"/>
      <c r="AE31" s="154"/>
      <c r="AF31" s="155"/>
      <c r="AG31" s="155"/>
      <c r="AH31" s="156"/>
      <c r="AI31" s="95">
        <f t="shared" si="1"/>
        <v>0</v>
      </c>
    </row>
    <row r="32" spans="1:35" x14ac:dyDescent="0.2">
      <c r="A32" s="72"/>
      <c r="B32" s="72"/>
      <c r="C32" s="70"/>
      <c r="D32" s="67"/>
      <c r="E32" s="168"/>
      <c r="F32" s="142"/>
      <c r="G32" s="142"/>
      <c r="H32" s="167"/>
      <c r="I32" s="167"/>
      <c r="J32" s="153"/>
      <c r="K32" s="142"/>
      <c r="L32" s="146"/>
      <c r="M32" s="154"/>
      <c r="N32" s="155"/>
      <c r="O32" s="155"/>
      <c r="P32" s="155"/>
      <c r="Q32" s="95">
        <f t="shared" si="0"/>
        <v>0</v>
      </c>
      <c r="R32" s="94">
        <v>29</v>
      </c>
      <c r="S32" s="98"/>
      <c r="T32" s="98"/>
      <c r="U32" s="99"/>
      <c r="V32" s="100"/>
      <c r="W32" s="168"/>
      <c r="X32" s="153"/>
      <c r="Y32" s="142"/>
      <c r="Z32" s="142"/>
      <c r="AA32" s="153"/>
      <c r="AB32" s="153"/>
      <c r="AC32" s="153"/>
      <c r="AD32" s="154"/>
      <c r="AE32" s="154"/>
      <c r="AF32" s="155"/>
      <c r="AG32" s="155"/>
      <c r="AH32" s="147"/>
      <c r="AI32" s="95">
        <f t="shared" si="1"/>
        <v>0</v>
      </c>
    </row>
    <row r="33" spans="1:35" x14ac:dyDescent="0.2">
      <c r="A33" s="72"/>
      <c r="B33" s="72"/>
      <c r="C33" s="70"/>
      <c r="D33" s="67"/>
      <c r="E33" s="169"/>
      <c r="F33" s="165"/>
      <c r="G33" s="165"/>
      <c r="H33" s="142"/>
      <c r="I33" s="142"/>
      <c r="J33" s="165"/>
      <c r="K33" s="165"/>
      <c r="L33" s="166"/>
      <c r="M33" s="166"/>
      <c r="N33" s="155"/>
      <c r="O33" s="148"/>
      <c r="P33" s="148"/>
      <c r="Q33" s="95">
        <f t="shared" si="0"/>
        <v>0</v>
      </c>
      <c r="R33" s="94">
        <v>30</v>
      </c>
      <c r="S33" s="98"/>
      <c r="T33" s="98"/>
      <c r="U33" s="99"/>
      <c r="V33" s="100"/>
      <c r="W33" s="169"/>
      <c r="X33" s="142"/>
      <c r="Y33" s="142"/>
      <c r="Z33" s="142"/>
      <c r="AA33" s="142"/>
      <c r="AB33" s="142"/>
      <c r="AC33" s="142"/>
      <c r="AD33" s="146"/>
      <c r="AE33" s="146"/>
      <c r="AF33" s="148"/>
      <c r="AG33" s="148"/>
      <c r="AH33" s="156"/>
      <c r="AI33" s="95">
        <f t="shared" si="1"/>
        <v>0</v>
      </c>
    </row>
    <row r="34" spans="1:35" x14ac:dyDescent="0.2">
      <c r="A34" s="72"/>
      <c r="B34" s="72"/>
      <c r="C34" s="70"/>
      <c r="D34" s="67"/>
      <c r="E34" s="169"/>
      <c r="F34" s="167"/>
      <c r="G34" s="142"/>
      <c r="H34" s="142"/>
      <c r="I34" s="167"/>
      <c r="J34" s="167"/>
      <c r="K34" s="142"/>
      <c r="L34" s="146"/>
      <c r="M34" s="146"/>
      <c r="N34" s="148"/>
      <c r="O34" s="155"/>
      <c r="P34" s="155"/>
      <c r="Q34" s="95">
        <f t="shared" si="0"/>
        <v>0</v>
      </c>
      <c r="R34" s="94">
        <v>31</v>
      </c>
      <c r="S34" s="98"/>
      <c r="T34" s="98"/>
      <c r="U34" s="99"/>
      <c r="V34" s="100"/>
      <c r="W34" s="169"/>
      <c r="X34" s="142"/>
      <c r="Y34" s="142"/>
      <c r="Z34" s="142"/>
      <c r="AA34" s="142"/>
      <c r="AB34" s="153"/>
      <c r="AC34" s="142"/>
      <c r="AD34" s="146"/>
      <c r="AE34" s="146"/>
      <c r="AF34" s="156"/>
      <c r="AG34" s="156"/>
      <c r="AH34" s="148"/>
      <c r="AI34" s="95">
        <f t="shared" si="1"/>
        <v>0</v>
      </c>
    </row>
    <row r="35" spans="1:35" x14ac:dyDescent="0.2">
      <c r="A35" s="72"/>
      <c r="B35" s="72"/>
      <c r="C35" s="70"/>
      <c r="D35" s="67"/>
      <c r="E35" s="169"/>
      <c r="F35" s="167"/>
      <c r="G35" s="142"/>
      <c r="H35" s="142"/>
      <c r="I35" s="167"/>
      <c r="J35" s="167"/>
      <c r="K35" s="142"/>
      <c r="L35" s="166"/>
      <c r="M35" s="166"/>
      <c r="N35" s="155"/>
      <c r="O35" s="155"/>
      <c r="P35" s="155"/>
      <c r="Q35" s="95">
        <f t="shared" si="0"/>
        <v>0</v>
      </c>
      <c r="R35" s="94">
        <v>32</v>
      </c>
      <c r="S35" s="98"/>
      <c r="T35" s="98"/>
      <c r="U35" s="99"/>
      <c r="V35" s="100"/>
      <c r="W35" s="169"/>
      <c r="X35" s="142"/>
      <c r="Y35" s="142"/>
      <c r="Z35" s="157"/>
      <c r="AA35" s="157"/>
      <c r="AB35" s="153"/>
      <c r="AC35" s="142"/>
      <c r="AD35" s="158"/>
      <c r="AE35" s="158"/>
      <c r="AF35" s="155"/>
      <c r="AG35" s="155"/>
      <c r="AH35" s="156"/>
      <c r="AI35" s="95">
        <f t="shared" si="1"/>
        <v>0</v>
      </c>
    </row>
    <row r="36" spans="1:35" x14ac:dyDescent="0.2">
      <c r="A36" s="72"/>
      <c r="B36" s="72"/>
      <c r="C36" s="70"/>
      <c r="D36" s="67"/>
      <c r="E36" s="168"/>
      <c r="F36" s="165"/>
      <c r="G36" s="165"/>
      <c r="H36" s="142"/>
      <c r="I36" s="165"/>
      <c r="J36" s="165"/>
      <c r="K36" s="165"/>
      <c r="L36" s="166"/>
      <c r="M36" s="166"/>
      <c r="N36" s="155"/>
      <c r="O36" s="155"/>
      <c r="P36" s="155"/>
      <c r="Q36" s="95">
        <f t="shared" si="0"/>
        <v>0</v>
      </c>
      <c r="R36" s="94">
        <v>33</v>
      </c>
      <c r="S36" s="98"/>
      <c r="T36" s="98"/>
      <c r="U36" s="99"/>
      <c r="V36" s="100"/>
      <c r="W36" s="168"/>
      <c r="X36" s="153"/>
      <c r="Y36" s="153"/>
      <c r="Z36" s="153"/>
      <c r="AA36" s="153"/>
      <c r="AB36" s="153"/>
      <c r="AC36" s="153"/>
      <c r="AD36" s="154"/>
      <c r="AE36" s="154"/>
      <c r="AF36" s="155"/>
      <c r="AG36" s="155"/>
      <c r="AH36" s="155"/>
      <c r="AI36" s="95">
        <f t="shared" si="1"/>
        <v>0</v>
      </c>
    </row>
    <row r="37" spans="1:35" x14ac:dyDescent="0.2">
      <c r="A37" s="72"/>
      <c r="B37" s="72"/>
      <c r="C37" s="70"/>
      <c r="D37" s="67"/>
      <c r="E37" s="168"/>
      <c r="F37" s="142"/>
      <c r="G37" s="142"/>
      <c r="H37" s="165"/>
      <c r="I37" s="165"/>
      <c r="J37" s="153"/>
      <c r="K37" s="165"/>
      <c r="L37" s="166"/>
      <c r="M37" s="166"/>
      <c r="N37" s="155"/>
      <c r="O37" s="155"/>
      <c r="P37" s="155"/>
      <c r="Q37" s="95">
        <f t="shared" si="0"/>
        <v>0</v>
      </c>
      <c r="R37" s="94">
        <v>34</v>
      </c>
      <c r="S37" s="98"/>
      <c r="T37" s="98"/>
      <c r="U37" s="99"/>
      <c r="V37" s="100"/>
      <c r="W37" s="168"/>
      <c r="X37" s="157"/>
      <c r="Y37" s="157"/>
      <c r="Z37" s="142"/>
      <c r="AA37" s="142"/>
      <c r="AB37" s="157"/>
      <c r="AC37" s="157"/>
      <c r="AD37" s="158"/>
      <c r="AE37" s="158"/>
      <c r="AF37" s="156"/>
      <c r="AG37" s="156"/>
      <c r="AH37" s="156"/>
      <c r="AI37" s="95">
        <f t="shared" si="1"/>
        <v>0</v>
      </c>
    </row>
    <row r="38" spans="1:35" x14ac:dyDescent="0.2">
      <c r="A38" s="72"/>
      <c r="B38" s="72"/>
      <c r="C38" s="70"/>
      <c r="D38" s="67"/>
      <c r="E38" s="168"/>
      <c r="F38" s="167"/>
      <c r="G38" s="167"/>
      <c r="H38" s="167"/>
      <c r="I38" s="167"/>
      <c r="J38" s="167"/>
      <c r="K38" s="142"/>
      <c r="L38" s="146"/>
      <c r="M38" s="146"/>
      <c r="N38" s="148"/>
      <c r="O38" s="155"/>
      <c r="P38" s="155"/>
      <c r="Q38" s="95">
        <f t="shared" si="0"/>
        <v>0</v>
      </c>
      <c r="R38" s="94">
        <v>35</v>
      </c>
      <c r="S38" s="98"/>
      <c r="T38" s="98"/>
      <c r="U38" s="99"/>
      <c r="V38" s="100"/>
      <c r="W38" s="168"/>
      <c r="X38" s="153"/>
      <c r="Y38" s="142"/>
      <c r="Z38" s="142"/>
      <c r="AA38" s="153"/>
      <c r="AB38" s="153"/>
      <c r="AC38" s="153"/>
      <c r="AD38" s="154"/>
      <c r="AE38" s="154"/>
      <c r="AF38" s="155"/>
      <c r="AG38" s="155"/>
      <c r="AH38" s="156"/>
      <c r="AI38" s="95">
        <f t="shared" si="1"/>
        <v>0</v>
      </c>
    </row>
    <row r="39" spans="1:35" x14ac:dyDescent="0.2">
      <c r="A39" s="72"/>
      <c r="B39" s="72"/>
      <c r="C39" s="70"/>
      <c r="D39" s="67"/>
      <c r="E39" s="169"/>
      <c r="F39" s="153"/>
      <c r="G39" s="153"/>
      <c r="H39" s="153"/>
      <c r="I39" s="153"/>
      <c r="J39" s="153"/>
      <c r="K39" s="153"/>
      <c r="L39" s="154"/>
      <c r="M39" s="154"/>
      <c r="N39" s="155"/>
      <c r="O39" s="155"/>
      <c r="P39" s="155"/>
      <c r="Q39" s="95">
        <f t="shared" si="0"/>
        <v>0</v>
      </c>
      <c r="R39" s="94">
        <v>36</v>
      </c>
      <c r="S39" s="98"/>
      <c r="T39" s="98"/>
      <c r="U39" s="99"/>
      <c r="V39" s="100"/>
      <c r="W39" s="169"/>
      <c r="X39" s="153"/>
      <c r="Y39" s="153"/>
      <c r="Z39" s="153"/>
      <c r="AA39" s="153"/>
      <c r="AB39" s="153"/>
      <c r="AC39" s="153"/>
      <c r="AD39" s="154"/>
      <c r="AE39" s="154"/>
      <c r="AF39" s="155"/>
      <c r="AG39" s="155"/>
      <c r="AH39" s="155"/>
      <c r="AI39" s="95">
        <f t="shared" si="1"/>
        <v>0</v>
      </c>
    </row>
    <row r="40" spans="1:35" x14ac:dyDescent="0.2">
      <c r="A40" s="72"/>
      <c r="B40" s="72"/>
      <c r="C40" s="70"/>
      <c r="D40" s="67"/>
      <c r="E40" s="168"/>
      <c r="F40" s="165"/>
      <c r="G40" s="142"/>
      <c r="H40" s="142"/>
      <c r="I40" s="165"/>
      <c r="J40" s="165"/>
      <c r="K40" s="165"/>
      <c r="L40" s="166"/>
      <c r="M40" s="166"/>
      <c r="N40" s="155"/>
      <c r="O40" s="155"/>
      <c r="P40" s="155"/>
      <c r="Q40" s="95">
        <f t="shared" si="0"/>
        <v>0</v>
      </c>
      <c r="R40" s="94">
        <v>37</v>
      </c>
      <c r="S40" s="98"/>
      <c r="T40" s="98"/>
      <c r="U40" s="99"/>
      <c r="V40" s="100"/>
      <c r="W40" s="168"/>
      <c r="X40" s="157"/>
      <c r="Y40" s="157"/>
      <c r="Z40" s="142"/>
      <c r="AA40" s="142"/>
      <c r="AB40" s="157"/>
      <c r="AC40" s="157"/>
      <c r="AD40" s="158"/>
      <c r="AE40" s="158"/>
      <c r="AF40" s="156"/>
      <c r="AG40" s="156"/>
      <c r="AH40" s="156"/>
      <c r="AI40" s="95">
        <f t="shared" si="1"/>
        <v>0</v>
      </c>
    </row>
    <row r="41" spans="1:35" x14ac:dyDescent="0.2">
      <c r="A41" s="72"/>
      <c r="B41" s="72"/>
      <c r="C41" s="70"/>
      <c r="D41" s="67"/>
      <c r="E41" s="169"/>
      <c r="F41" s="142"/>
      <c r="G41" s="142"/>
      <c r="H41" s="165"/>
      <c r="I41" s="165"/>
      <c r="J41" s="165"/>
      <c r="K41" s="165"/>
      <c r="L41" s="166"/>
      <c r="M41" s="166"/>
      <c r="N41" s="155"/>
      <c r="O41" s="155"/>
      <c r="P41" s="155"/>
      <c r="Q41" s="95">
        <f t="shared" si="0"/>
        <v>0</v>
      </c>
      <c r="R41" s="94">
        <v>38</v>
      </c>
      <c r="S41" s="98"/>
      <c r="T41" s="98"/>
      <c r="U41" s="99"/>
      <c r="V41" s="100"/>
      <c r="W41" s="169"/>
      <c r="X41" s="143"/>
      <c r="Y41" s="143"/>
      <c r="Z41" s="143"/>
      <c r="AA41" s="143"/>
      <c r="AB41" s="143"/>
      <c r="AC41" s="142"/>
      <c r="AD41" s="154"/>
      <c r="AE41" s="154"/>
      <c r="AF41" s="156"/>
      <c r="AG41" s="156"/>
      <c r="AH41" s="156"/>
      <c r="AI41" s="95">
        <f t="shared" si="1"/>
        <v>0</v>
      </c>
    </row>
    <row r="42" spans="1:35" x14ac:dyDescent="0.2">
      <c r="A42" s="72"/>
      <c r="B42" s="72"/>
      <c r="C42" s="70"/>
      <c r="D42" s="67"/>
      <c r="E42" s="168"/>
      <c r="F42" s="165"/>
      <c r="G42" s="165"/>
      <c r="H42" s="142"/>
      <c r="I42" s="142"/>
      <c r="J42" s="165"/>
      <c r="K42" s="165"/>
      <c r="L42" s="166"/>
      <c r="M42" s="166"/>
      <c r="N42" s="155"/>
      <c r="O42" s="155"/>
      <c r="P42" s="155"/>
      <c r="Q42" s="95">
        <f t="shared" si="0"/>
        <v>0</v>
      </c>
      <c r="R42" s="94">
        <v>39</v>
      </c>
      <c r="S42" s="98"/>
      <c r="T42" s="98"/>
      <c r="U42" s="99"/>
      <c r="V42" s="100"/>
      <c r="W42" s="168"/>
      <c r="X42" s="153"/>
      <c r="Y42" s="153"/>
      <c r="Z42" s="153"/>
      <c r="AA42" s="153"/>
      <c r="AB42" s="153"/>
      <c r="AC42" s="153"/>
      <c r="AD42" s="154"/>
      <c r="AE42" s="154"/>
      <c r="AF42" s="155"/>
      <c r="AG42" s="155"/>
      <c r="AH42" s="155"/>
      <c r="AI42" s="95">
        <f t="shared" si="1"/>
        <v>0</v>
      </c>
    </row>
    <row r="43" spans="1:35" x14ac:dyDescent="0.2">
      <c r="A43" s="72"/>
      <c r="B43" s="72"/>
      <c r="C43" s="70"/>
      <c r="D43" s="67"/>
      <c r="E43" s="169"/>
      <c r="F43" s="165"/>
      <c r="G43" s="165"/>
      <c r="H43" s="142"/>
      <c r="I43" s="142"/>
      <c r="J43" s="165"/>
      <c r="K43" s="165"/>
      <c r="L43" s="166"/>
      <c r="M43" s="166"/>
      <c r="N43" s="155"/>
      <c r="O43" s="155"/>
      <c r="P43" s="155"/>
      <c r="Q43" s="95">
        <f t="shared" si="0"/>
        <v>0</v>
      </c>
      <c r="R43" s="94">
        <v>40</v>
      </c>
      <c r="S43" s="98"/>
      <c r="T43" s="98"/>
      <c r="U43" s="99"/>
      <c r="V43" s="100"/>
      <c r="W43" s="168"/>
      <c r="X43" s="157"/>
      <c r="Y43" s="157"/>
      <c r="Z43" s="142"/>
      <c r="AA43" s="142"/>
      <c r="AB43" s="157"/>
      <c r="AC43" s="157"/>
      <c r="AD43" s="158"/>
      <c r="AE43" s="154"/>
      <c r="AF43" s="156"/>
      <c r="AG43" s="156"/>
      <c r="AH43" s="155"/>
      <c r="AI43" s="95">
        <f t="shared" si="1"/>
        <v>0</v>
      </c>
    </row>
    <row r="44" spans="1:35" x14ac:dyDescent="0.2">
      <c r="A44" s="72"/>
      <c r="B44" s="72"/>
      <c r="C44" s="70"/>
      <c r="D44" s="67"/>
      <c r="E44" s="168"/>
      <c r="F44" s="167"/>
      <c r="G44" s="167"/>
      <c r="H44" s="167"/>
      <c r="I44" s="167"/>
      <c r="J44" s="167"/>
      <c r="K44" s="142"/>
      <c r="L44" s="146"/>
      <c r="M44" s="146"/>
      <c r="N44" s="155"/>
      <c r="O44" s="155"/>
      <c r="P44" s="155"/>
      <c r="Q44" s="95">
        <f t="shared" si="0"/>
        <v>0</v>
      </c>
      <c r="R44" s="94">
        <v>41</v>
      </c>
      <c r="S44" s="98"/>
      <c r="T44" s="98"/>
      <c r="U44" s="99"/>
      <c r="V44" s="100"/>
      <c r="W44" s="169"/>
      <c r="X44" s="142"/>
      <c r="Y44" s="142"/>
      <c r="Z44" s="143"/>
      <c r="AA44" s="143"/>
      <c r="AB44" s="153"/>
      <c r="AC44" s="142"/>
      <c r="AD44" s="154"/>
      <c r="AE44" s="154"/>
      <c r="AF44" s="156"/>
      <c r="AG44" s="156"/>
      <c r="AH44" s="148"/>
      <c r="AI44" s="95">
        <f t="shared" si="1"/>
        <v>0</v>
      </c>
    </row>
    <row r="45" spans="1:35" x14ac:dyDescent="0.2">
      <c r="A45" s="72"/>
      <c r="B45" s="72"/>
      <c r="C45" s="70"/>
      <c r="D45" s="67"/>
      <c r="E45" s="169"/>
      <c r="F45" s="167"/>
      <c r="G45" s="142"/>
      <c r="H45" s="142"/>
      <c r="I45" s="167"/>
      <c r="J45" s="167"/>
      <c r="K45" s="142"/>
      <c r="L45" s="166"/>
      <c r="M45" s="166"/>
      <c r="N45" s="155"/>
      <c r="O45" s="148"/>
      <c r="P45" s="148"/>
      <c r="Q45" s="95">
        <f t="shared" si="0"/>
        <v>0</v>
      </c>
      <c r="R45" s="94">
        <v>42</v>
      </c>
      <c r="S45" s="98"/>
      <c r="T45" s="98"/>
      <c r="U45" s="99"/>
      <c r="V45" s="100"/>
      <c r="W45" s="168"/>
      <c r="X45" s="153"/>
      <c r="Y45" s="153"/>
      <c r="Z45" s="142"/>
      <c r="AA45" s="142"/>
      <c r="AB45" s="153"/>
      <c r="AC45" s="153"/>
      <c r="AD45" s="154"/>
      <c r="AE45" s="154"/>
      <c r="AF45" s="155"/>
      <c r="AG45" s="155"/>
      <c r="AH45" s="155"/>
      <c r="AI45" s="95">
        <f t="shared" si="1"/>
        <v>0</v>
      </c>
    </row>
    <row r="46" spans="1:35" x14ac:dyDescent="0.2">
      <c r="A46" s="72"/>
      <c r="B46" s="72"/>
      <c r="C46" s="70"/>
      <c r="D46" s="67"/>
      <c r="E46" s="169"/>
      <c r="F46" s="167"/>
      <c r="G46" s="167"/>
      <c r="H46" s="167"/>
      <c r="I46" s="167"/>
      <c r="J46" s="167"/>
      <c r="K46" s="142"/>
      <c r="L46" s="146"/>
      <c r="M46" s="146"/>
      <c r="N46" s="155"/>
      <c r="O46" s="155"/>
      <c r="P46" s="155"/>
      <c r="Q46" s="95">
        <f t="shared" si="0"/>
        <v>0</v>
      </c>
      <c r="R46" s="94">
        <v>43</v>
      </c>
      <c r="S46" s="98"/>
      <c r="T46" s="98"/>
      <c r="U46" s="99"/>
      <c r="V46" s="100"/>
      <c r="W46" s="169"/>
      <c r="X46" s="142"/>
      <c r="Y46" s="142"/>
      <c r="Z46" s="157"/>
      <c r="AA46" s="157"/>
      <c r="AB46" s="157"/>
      <c r="AC46" s="142"/>
      <c r="AD46" s="158"/>
      <c r="AE46" s="158"/>
      <c r="AF46" s="155"/>
      <c r="AG46" s="155"/>
      <c r="AH46" s="155"/>
      <c r="AI46" s="95">
        <f t="shared" si="1"/>
        <v>0</v>
      </c>
    </row>
    <row r="47" spans="1:35" x14ac:dyDescent="0.2">
      <c r="A47" s="72"/>
      <c r="B47" s="72"/>
      <c r="C47" s="70"/>
      <c r="D47" s="67"/>
      <c r="E47" s="169"/>
      <c r="F47" s="165"/>
      <c r="G47" s="165"/>
      <c r="H47" s="142"/>
      <c r="I47" s="142"/>
      <c r="J47" s="165"/>
      <c r="K47" s="165"/>
      <c r="L47" s="166"/>
      <c r="M47" s="166"/>
      <c r="N47" s="155"/>
      <c r="O47" s="155"/>
      <c r="P47" s="155"/>
      <c r="Q47" s="95">
        <f t="shared" si="0"/>
        <v>0</v>
      </c>
      <c r="R47" s="94">
        <v>44</v>
      </c>
      <c r="S47" s="98"/>
      <c r="T47" s="98"/>
      <c r="U47" s="99"/>
      <c r="V47" s="100"/>
      <c r="W47" s="169"/>
      <c r="X47" s="143"/>
      <c r="Y47" s="142"/>
      <c r="Z47" s="142"/>
      <c r="AA47" s="143"/>
      <c r="AB47" s="143"/>
      <c r="AC47" s="142"/>
      <c r="AD47" s="154"/>
      <c r="AE47" s="154"/>
      <c r="AF47" s="156"/>
      <c r="AG47" s="156"/>
      <c r="AH47" s="155"/>
      <c r="AI47" s="95">
        <f t="shared" si="1"/>
        <v>0</v>
      </c>
    </row>
    <row r="48" spans="1:35" x14ac:dyDescent="0.2">
      <c r="A48" s="72"/>
      <c r="B48" s="72"/>
      <c r="C48" s="70"/>
      <c r="D48" s="67"/>
      <c r="E48" s="168"/>
      <c r="F48" s="167"/>
      <c r="G48" s="142"/>
      <c r="H48" s="142"/>
      <c r="I48" s="167"/>
      <c r="J48" s="167"/>
      <c r="K48" s="142"/>
      <c r="L48" s="166"/>
      <c r="M48" s="166"/>
      <c r="N48" s="155"/>
      <c r="O48" s="155"/>
      <c r="P48" s="155"/>
      <c r="Q48" s="95">
        <f t="shared" si="0"/>
        <v>0</v>
      </c>
      <c r="R48" s="94">
        <v>45</v>
      </c>
      <c r="S48" s="98"/>
      <c r="T48" s="98"/>
      <c r="U48" s="99"/>
      <c r="V48" s="100"/>
      <c r="W48" s="169"/>
      <c r="X48" s="142"/>
      <c r="Y48" s="142"/>
      <c r="Z48" s="142"/>
      <c r="AA48" s="142"/>
      <c r="AB48" s="142"/>
      <c r="AC48" s="142"/>
      <c r="AD48" s="146"/>
      <c r="AE48" s="154"/>
      <c r="AF48" s="148"/>
      <c r="AG48" s="155"/>
      <c r="AH48" s="155"/>
      <c r="AI48" s="95">
        <f t="shared" si="1"/>
        <v>0</v>
      </c>
    </row>
    <row r="49" spans="1:35" x14ac:dyDescent="0.2">
      <c r="A49" s="72"/>
      <c r="B49" s="72"/>
      <c r="C49" s="70"/>
      <c r="D49" s="67"/>
      <c r="E49" s="168"/>
      <c r="F49" s="153"/>
      <c r="G49" s="153"/>
      <c r="H49" s="153"/>
      <c r="I49" s="153"/>
      <c r="J49" s="153"/>
      <c r="K49" s="153"/>
      <c r="L49" s="154"/>
      <c r="M49" s="154"/>
      <c r="N49" s="155"/>
      <c r="O49" s="155"/>
      <c r="P49" s="155"/>
      <c r="Q49" s="95">
        <f t="shared" si="0"/>
        <v>0</v>
      </c>
      <c r="R49" s="94">
        <v>46</v>
      </c>
      <c r="S49" s="98"/>
      <c r="T49" s="98"/>
      <c r="U49" s="99"/>
      <c r="V49" s="100"/>
      <c r="W49" s="168"/>
      <c r="X49" s="157"/>
      <c r="Y49" s="157"/>
      <c r="Z49" s="142"/>
      <c r="AA49" s="142"/>
      <c r="AB49" s="157"/>
      <c r="AC49" s="157"/>
      <c r="AD49" s="158"/>
      <c r="AE49" s="158"/>
      <c r="AF49" s="156"/>
      <c r="AG49" s="156"/>
      <c r="AH49" s="155"/>
      <c r="AI49" s="95">
        <f t="shared" si="1"/>
        <v>0</v>
      </c>
    </row>
    <row r="50" spans="1:35" x14ac:dyDescent="0.2">
      <c r="A50" s="72"/>
      <c r="B50" s="72"/>
      <c r="C50" s="70"/>
      <c r="D50" s="67"/>
      <c r="E50" s="169"/>
      <c r="F50" s="165"/>
      <c r="G50" s="142"/>
      <c r="H50" s="142"/>
      <c r="I50" s="165"/>
      <c r="J50" s="165"/>
      <c r="K50" s="165"/>
      <c r="L50" s="166"/>
      <c r="M50" s="166"/>
      <c r="N50" s="155"/>
      <c r="O50" s="155"/>
      <c r="P50" s="155"/>
      <c r="Q50" s="95">
        <f t="shared" si="0"/>
        <v>0</v>
      </c>
      <c r="R50" s="94">
        <v>47</v>
      </c>
      <c r="S50" s="98"/>
      <c r="T50" s="98"/>
      <c r="U50" s="99"/>
      <c r="V50" s="100"/>
      <c r="W50" s="168"/>
      <c r="X50" s="153"/>
      <c r="Y50" s="142"/>
      <c r="Z50" s="153"/>
      <c r="AA50" s="153"/>
      <c r="AB50" s="153"/>
      <c r="AC50" s="153"/>
      <c r="AD50" s="154"/>
      <c r="AE50" s="154"/>
      <c r="AF50" s="155"/>
      <c r="AG50" s="155"/>
      <c r="AH50" s="155"/>
      <c r="AI50" s="95">
        <f t="shared" si="1"/>
        <v>0</v>
      </c>
    </row>
    <row r="51" spans="1:35" x14ac:dyDescent="0.2">
      <c r="A51" s="72"/>
      <c r="B51" s="72"/>
      <c r="C51" s="70"/>
      <c r="D51" s="67"/>
      <c r="E51" s="168"/>
      <c r="F51" s="167"/>
      <c r="G51" s="167"/>
      <c r="H51" s="167"/>
      <c r="I51" s="167"/>
      <c r="J51" s="167"/>
      <c r="K51" s="142"/>
      <c r="L51" s="166"/>
      <c r="M51" s="166"/>
      <c r="N51" s="155"/>
      <c r="O51" s="155"/>
      <c r="P51" s="155"/>
      <c r="Q51" s="95">
        <f t="shared" si="0"/>
        <v>0</v>
      </c>
      <c r="R51" s="94">
        <v>48</v>
      </c>
      <c r="S51" s="98"/>
      <c r="T51" s="98"/>
      <c r="U51" s="99"/>
      <c r="V51" s="100"/>
      <c r="W51" s="169"/>
      <c r="X51" s="142"/>
      <c r="Y51" s="142"/>
      <c r="Z51" s="142"/>
      <c r="AA51" s="142"/>
      <c r="AB51" s="142"/>
      <c r="AC51" s="142"/>
      <c r="AD51" s="145"/>
      <c r="AE51" s="154"/>
      <c r="AF51" s="156"/>
      <c r="AG51" s="156"/>
      <c r="AH51" s="155"/>
      <c r="AI51" s="95">
        <f t="shared" si="1"/>
        <v>0</v>
      </c>
    </row>
    <row r="52" spans="1:35" x14ac:dyDescent="0.2">
      <c r="A52" s="72"/>
      <c r="B52" s="72"/>
      <c r="C52" s="70"/>
      <c r="D52" s="67"/>
      <c r="E52" s="168"/>
      <c r="F52" s="165"/>
      <c r="G52" s="165"/>
      <c r="H52" s="142"/>
      <c r="I52" s="142"/>
      <c r="J52" s="165"/>
      <c r="K52" s="165"/>
      <c r="L52" s="166"/>
      <c r="M52" s="166"/>
      <c r="N52" s="155"/>
      <c r="O52" s="155"/>
      <c r="P52" s="155"/>
      <c r="Q52" s="95">
        <f t="shared" si="0"/>
        <v>0</v>
      </c>
      <c r="R52" s="94">
        <v>49</v>
      </c>
      <c r="S52" s="98"/>
      <c r="T52" s="98"/>
      <c r="U52" s="99"/>
      <c r="V52" s="100"/>
      <c r="W52" s="168"/>
      <c r="X52" s="157"/>
      <c r="Y52" s="157"/>
      <c r="Z52" s="142"/>
      <c r="AA52" s="142"/>
      <c r="AB52" s="157"/>
      <c r="AC52" s="157"/>
      <c r="AD52" s="158"/>
      <c r="AE52" s="158"/>
      <c r="AF52" s="156"/>
      <c r="AG52" s="156"/>
      <c r="AH52" s="155"/>
      <c r="AI52" s="95">
        <f t="shared" si="1"/>
        <v>0</v>
      </c>
    </row>
    <row r="53" spans="1:35" x14ac:dyDescent="0.2">
      <c r="A53" s="72"/>
      <c r="B53" s="72"/>
      <c r="C53" s="70"/>
      <c r="D53" s="67"/>
      <c r="E53" s="169"/>
      <c r="F53" s="165"/>
      <c r="G53" s="165"/>
      <c r="H53" s="142"/>
      <c r="I53" s="142"/>
      <c r="J53" s="165"/>
      <c r="K53" s="165"/>
      <c r="L53" s="166"/>
      <c r="M53" s="166"/>
      <c r="N53" s="155"/>
      <c r="O53" s="155"/>
      <c r="P53" s="155"/>
      <c r="Q53" s="95">
        <f t="shared" si="0"/>
        <v>0</v>
      </c>
      <c r="R53" s="94">
        <v>50</v>
      </c>
      <c r="S53" s="98"/>
      <c r="T53" s="98"/>
      <c r="U53" s="99"/>
      <c r="V53" s="100"/>
      <c r="W53" s="168"/>
      <c r="X53" s="143"/>
      <c r="Y53" s="143"/>
      <c r="Z53" s="142"/>
      <c r="AA53" s="142"/>
      <c r="AB53" s="143"/>
      <c r="AC53" s="143"/>
      <c r="AD53" s="145"/>
      <c r="AE53" s="145"/>
      <c r="AF53" s="156"/>
      <c r="AG53" s="156"/>
      <c r="AH53" s="155"/>
      <c r="AI53" s="95">
        <f t="shared" si="1"/>
        <v>0</v>
      </c>
    </row>
    <row r="54" spans="1:35" x14ac:dyDescent="0.2">
      <c r="A54" s="72"/>
      <c r="B54" s="72"/>
      <c r="C54" s="70"/>
      <c r="D54" s="67"/>
      <c r="E54" s="169"/>
      <c r="F54" s="167"/>
      <c r="G54" s="167"/>
      <c r="H54" s="167"/>
      <c r="I54" s="167"/>
      <c r="J54" s="167"/>
      <c r="K54" s="142"/>
      <c r="L54" s="146"/>
      <c r="M54" s="146"/>
      <c r="N54" s="155"/>
      <c r="O54" s="155"/>
      <c r="P54" s="155"/>
      <c r="Q54" s="95">
        <f t="shared" si="0"/>
        <v>0</v>
      </c>
      <c r="R54" s="94">
        <v>51</v>
      </c>
      <c r="S54" s="98"/>
      <c r="T54" s="98"/>
      <c r="U54" s="99"/>
      <c r="V54" s="100"/>
      <c r="W54" s="169"/>
      <c r="X54" s="142"/>
      <c r="Y54" s="142"/>
      <c r="Z54" s="142"/>
      <c r="AA54" s="142"/>
      <c r="AB54" s="142"/>
      <c r="AC54" s="142"/>
      <c r="AD54" s="146"/>
      <c r="AE54" s="154"/>
      <c r="AF54" s="148"/>
      <c r="AG54" s="148"/>
      <c r="AH54" s="155"/>
      <c r="AI54" s="95">
        <f t="shared" si="1"/>
        <v>0</v>
      </c>
    </row>
    <row r="55" spans="1:35" x14ac:dyDescent="0.2">
      <c r="A55" s="72"/>
      <c r="B55" s="72"/>
      <c r="C55" s="70"/>
      <c r="D55" s="67"/>
      <c r="E55" s="169"/>
      <c r="F55" s="167"/>
      <c r="G55" s="167"/>
      <c r="H55" s="167"/>
      <c r="I55" s="167"/>
      <c r="J55" s="167"/>
      <c r="K55" s="142"/>
      <c r="L55" s="146"/>
      <c r="M55" s="146"/>
      <c r="N55" s="148"/>
      <c r="O55" s="148"/>
      <c r="P55" s="148"/>
      <c r="Q55" s="95">
        <f t="shared" si="0"/>
        <v>0</v>
      </c>
      <c r="R55" s="94">
        <v>52</v>
      </c>
      <c r="S55" s="98"/>
      <c r="T55" s="98"/>
      <c r="U55" s="99"/>
      <c r="V55" s="100"/>
      <c r="W55" s="169"/>
      <c r="X55" s="142"/>
      <c r="Y55" s="142"/>
      <c r="Z55" s="142"/>
      <c r="AA55" s="142"/>
      <c r="AB55" s="142"/>
      <c r="AC55" s="142"/>
      <c r="AD55" s="145"/>
      <c r="AE55" s="145"/>
      <c r="AF55" s="147"/>
      <c r="AG55" s="147"/>
      <c r="AH55" s="155"/>
      <c r="AI55" s="95">
        <f t="shared" si="1"/>
        <v>0</v>
      </c>
    </row>
    <row r="56" spans="1:35" x14ac:dyDescent="0.2">
      <c r="A56" s="72"/>
      <c r="B56" s="72"/>
      <c r="C56" s="70"/>
      <c r="D56" s="67"/>
      <c r="E56" s="169"/>
      <c r="F56" s="165"/>
      <c r="G56" s="165"/>
      <c r="H56" s="142"/>
      <c r="I56" s="165"/>
      <c r="J56" s="165"/>
      <c r="K56" s="165"/>
      <c r="L56" s="166"/>
      <c r="M56" s="166"/>
      <c r="N56" s="155"/>
      <c r="O56" s="155"/>
      <c r="P56" s="155"/>
      <c r="Q56" s="95">
        <f t="shared" si="0"/>
        <v>0</v>
      </c>
      <c r="R56" s="94">
        <v>53</v>
      </c>
      <c r="S56" s="98"/>
      <c r="T56" s="98"/>
      <c r="U56" s="99"/>
      <c r="V56" s="100"/>
      <c r="W56" s="168"/>
      <c r="X56" s="157"/>
      <c r="Y56" s="142"/>
      <c r="Z56" s="142"/>
      <c r="AA56" s="142"/>
      <c r="AB56" s="157"/>
      <c r="AC56" s="157"/>
      <c r="AD56" s="158"/>
      <c r="AE56" s="158"/>
      <c r="AF56" s="156"/>
      <c r="AG56" s="156"/>
      <c r="AH56" s="155"/>
      <c r="AI56" s="95">
        <f t="shared" si="1"/>
        <v>0</v>
      </c>
    </row>
    <row r="57" spans="1:35" x14ac:dyDescent="0.2">
      <c r="A57" s="72"/>
      <c r="B57" s="72"/>
      <c r="C57" s="70"/>
      <c r="D57" s="67"/>
      <c r="E57" s="169"/>
      <c r="F57" s="165"/>
      <c r="G57" s="165"/>
      <c r="H57" s="142"/>
      <c r="I57" s="142"/>
      <c r="J57" s="165"/>
      <c r="K57" s="165"/>
      <c r="L57" s="166"/>
      <c r="M57" s="166"/>
      <c r="N57" s="155"/>
      <c r="O57" s="155"/>
      <c r="P57" s="155"/>
      <c r="Q57" s="95">
        <f t="shared" si="0"/>
        <v>0</v>
      </c>
      <c r="R57" s="94">
        <v>54</v>
      </c>
      <c r="S57" s="98"/>
      <c r="T57" s="98"/>
      <c r="U57" s="99"/>
      <c r="V57" s="100"/>
      <c r="W57" s="169"/>
      <c r="X57" s="157"/>
      <c r="Y57" s="142"/>
      <c r="Z57" s="142"/>
      <c r="AA57" s="157"/>
      <c r="AB57" s="157"/>
      <c r="AC57" s="142"/>
      <c r="AD57" s="158"/>
      <c r="AE57" s="158"/>
      <c r="AF57" s="155"/>
      <c r="AG57" s="155"/>
      <c r="AH57" s="155"/>
      <c r="AI57" s="95">
        <f t="shared" si="1"/>
        <v>0</v>
      </c>
    </row>
    <row r="58" spans="1:35" x14ac:dyDescent="0.2">
      <c r="A58" s="72"/>
      <c r="B58" s="72"/>
      <c r="C58" s="70"/>
      <c r="D58" s="67"/>
      <c r="E58" s="169"/>
      <c r="F58" s="165"/>
      <c r="G58" s="165"/>
      <c r="H58" s="165"/>
      <c r="I58" s="165"/>
      <c r="J58" s="153"/>
      <c r="K58" s="165"/>
      <c r="L58" s="166"/>
      <c r="M58" s="166"/>
      <c r="N58" s="155"/>
      <c r="O58" s="155"/>
      <c r="P58" s="155"/>
      <c r="Q58" s="95">
        <f t="shared" si="0"/>
        <v>0</v>
      </c>
      <c r="R58" s="94">
        <v>55</v>
      </c>
      <c r="S58" s="98"/>
      <c r="T58" s="98"/>
      <c r="U58" s="99"/>
      <c r="V58" s="100"/>
      <c r="W58" s="168"/>
      <c r="X58" s="153"/>
      <c r="Y58" s="153"/>
      <c r="Z58" s="153"/>
      <c r="AA58" s="153"/>
      <c r="AB58" s="153"/>
      <c r="AC58" s="153"/>
      <c r="AD58" s="154"/>
      <c r="AE58" s="154"/>
      <c r="AF58" s="155"/>
      <c r="AG58" s="155"/>
      <c r="AH58" s="155"/>
      <c r="AI58" s="95">
        <f t="shared" si="1"/>
        <v>0</v>
      </c>
    </row>
    <row r="59" spans="1:35" x14ac:dyDescent="0.2">
      <c r="A59" s="72"/>
      <c r="B59" s="72"/>
      <c r="C59" s="70"/>
      <c r="D59" s="67"/>
      <c r="E59" s="169"/>
      <c r="F59" s="165"/>
      <c r="G59" s="165"/>
      <c r="H59" s="142"/>
      <c r="I59" s="142"/>
      <c r="J59" s="165"/>
      <c r="K59" s="165"/>
      <c r="L59" s="166"/>
      <c r="M59" s="166"/>
      <c r="N59" s="155"/>
      <c r="O59" s="155"/>
      <c r="P59" s="155"/>
      <c r="Q59" s="95">
        <f t="shared" si="0"/>
        <v>0</v>
      </c>
      <c r="R59" s="94">
        <v>56</v>
      </c>
      <c r="S59" s="98"/>
      <c r="T59" s="98"/>
      <c r="U59" s="99"/>
      <c r="V59" s="100"/>
      <c r="W59" s="169"/>
      <c r="X59" s="142"/>
      <c r="Y59" s="142"/>
      <c r="Z59" s="142"/>
      <c r="AA59" s="142"/>
      <c r="AB59" s="142"/>
      <c r="AC59" s="142"/>
      <c r="AD59" s="146"/>
      <c r="AE59" s="146"/>
      <c r="AF59" s="148"/>
      <c r="AG59" s="148"/>
      <c r="AH59" s="155"/>
      <c r="AI59" s="95">
        <f t="shared" si="1"/>
        <v>0</v>
      </c>
    </row>
    <row r="60" spans="1:35" x14ac:dyDescent="0.2">
      <c r="A60" s="72"/>
      <c r="B60" s="72"/>
      <c r="C60" s="70"/>
      <c r="D60" s="67"/>
      <c r="E60" s="169"/>
      <c r="F60" s="167"/>
      <c r="G60" s="142"/>
      <c r="H60" s="142"/>
      <c r="I60" s="167"/>
      <c r="J60" s="167"/>
      <c r="K60" s="142"/>
      <c r="L60" s="166"/>
      <c r="M60" s="166"/>
      <c r="N60" s="155"/>
      <c r="O60" s="155"/>
      <c r="P60" s="155"/>
      <c r="Q60" s="95">
        <f t="shared" si="0"/>
        <v>0</v>
      </c>
      <c r="R60" s="94">
        <v>57</v>
      </c>
      <c r="S60" s="98"/>
      <c r="T60" s="98"/>
      <c r="U60" s="99"/>
      <c r="V60" s="100"/>
      <c r="W60" s="169"/>
      <c r="X60" s="143"/>
      <c r="Y60" s="142"/>
      <c r="Z60" s="142"/>
      <c r="AA60" s="143"/>
      <c r="AB60" s="143"/>
      <c r="AC60" s="142"/>
      <c r="AD60" s="146"/>
      <c r="AE60" s="146"/>
      <c r="AF60" s="156"/>
      <c r="AG60" s="156"/>
      <c r="AH60" s="148"/>
      <c r="AI60" s="95">
        <f t="shared" si="1"/>
        <v>0</v>
      </c>
    </row>
    <row r="61" spans="1:35" x14ac:dyDescent="0.2">
      <c r="A61" s="72"/>
      <c r="B61" s="72"/>
      <c r="C61" s="70"/>
      <c r="D61" s="67"/>
      <c r="E61" s="169"/>
      <c r="F61" s="165"/>
      <c r="G61" s="165"/>
      <c r="H61" s="142"/>
      <c r="I61" s="142"/>
      <c r="J61" s="165"/>
      <c r="K61" s="165"/>
      <c r="L61" s="166"/>
      <c r="M61" s="166"/>
      <c r="N61" s="155"/>
      <c r="O61" s="155"/>
      <c r="P61" s="155"/>
      <c r="Q61" s="95">
        <f t="shared" si="0"/>
        <v>0</v>
      </c>
      <c r="R61" s="94">
        <v>58</v>
      </c>
      <c r="S61" s="98"/>
      <c r="T61" s="98"/>
      <c r="U61" s="99"/>
      <c r="V61" s="100"/>
      <c r="W61" s="171"/>
      <c r="X61" s="153"/>
      <c r="Y61" s="153"/>
      <c r="Z61" s="153"/>
      <c r="AA61" s="153"/>
      <c r="AB61" s="153"/>
      <c r="AC61" s="153"/>
      <c r="AD61" s="154"/>
      <c r="AE61" s="154"/>
      <c r="AF61" s="155"/>
      <c r="AG61" s="155"/>
      <c r="AH61" s="155"/>
      <c r="AI61" s="95">
        <f t="shared" si="1"/>
        <v>0</v>
      </c>
    </row>
    <row r="62" spans="1:35" x14ac:dyDescent="0.2">
      <c r="A62" s="72"/>
      <c r="B62" s="72"/>
      <c r="C62" s="70"/>
      <c r="D62" s="67"/>
      <c r="E62" s="169"/>
      <c r="F62" s="165"/>
      <c r="G62" s="165"/>
      <c r="H62" s="142"/>
      <c r="I62" s="142"/>
      <c r="J62" s="165"/>
      <c r="K62" s="165"/>
      <c r="L62" s="166"/>
      <c r="M62" s="166"/>
      <c r="N62" s="155"/>
      <c r="O62" s="155"/>
      <c r="P62" s="155"/>
      <c r="Q62" s="95">
        <f t="shared" si="0"/>
        <v>0</v>
      </c>
      <c r="R62" s="94">
        <v>59</v>
      </c>
      <c r="S62" s="98"/>
      <c r="T62" s="98"/>
      <c r="U62" s="99"/>
      <c r="V62" s="100"/>
      <c r="W62" s="171"/>
      <c r="X62" s="153"/>
      <c r="Y62" s="153"/>
      <c r="Z62" s="153"/>
      <c r="AA62" s="153"/>
      <c r="AB62" s="153"/>
      <c r="AC62" s="153"/>
      <c r="AD62" s="154"/>
      <c r="AE62" s="154"/>
      <c r="AF62" s="155"/>
      <c r="AG62" s="155"/>
      <c r="AH62" s="155"/>
      <c r="AI62" s="95">
        <f t="shared" si="1"/>
        <v>0</v>
      </c>
    </row>
    <row r="63" spans="1:35" x14ac:dyDescent="0.2">
      <c r="A63" s="72"/>
      <c r="B63" s="72"/>
      <c r="C63" s="70"/>
      <c r="D63" s="67"/>
      <c r="E63" s="169"/>
      <c r="F63" s="165"/>
      <c r="G63" s="142"/>
      <c r="H63" s="142"/>
      <c r="I63" s="165"/>
      <c r="J63" s="165"/>
      <c r="K63" s="165"/>
      <c r="L63" s="166"/>
      <c r="M63" s="166"/>
      <c r="N63" s="155"/>
      <c r="O63" s="148"/>
      <c r="P63" s="148"/>
      <c r="Q63" s="95">
        <f t="shared" si="0"/>
        <v>0</v>
      </c>
      <c r="R63" s="94">
        <v>60</v>
      </c>
      <c r="S63" s="98"/>
      <c r="T63" s="98"/>
      <c r="U63" s="99"/>
      <c r="V63" s="100"/>
      <c r="W63" s="171"/>
      <c r="X63" s="153"/>
      <c r="Y63" s="153"/>
      <c r="Z63" s="153"/>
      <c r="AA63" s="153"/>
      <c r="AB63" s="153"/>
      <c r="AC63" s="153"/>
      <c r="AD63" s="154"/>
      <c r="AE63" s="154"/>
      <c r="AF63" s="155"/>
      <c r="AG63" s="155"/>
      <c r="AH63" s="155"/>
      <c r="AI63" s="95">
        <f t="shared" si="1"/>
        <v>0</v>
      </c>
    </row>
    <row r="64" spans="1:35" x14ac:dyDescent="0.2">
      <c r="A64" s="72"/>
      <c r="B64" s="72"/>
      <c r="C64" s="70"/>
      <c r="D64" s="67"/>
      <c r="E64" s="169"/>
      <c r="F64" s="167"/>
      <c r="G64" s="142"/>
      <c r="H64" s="167"/>
      <c r="I64" s="167"/>
      <c r="J64" s="167"/>
      <c r="K64" s="142"/>
      <c r="L64" s="146"/>
      <c r="M64" s="146"/>
      <c r="N64" s="148"/>
      <c r="O64" s="155"/>
      <c r="P64" s="155"/>
      <c r="Q64" s="95">
        <f t="shared" si="0"/>
        <v>0</v>
      </c>
      <c r="R64" s="94">
        <v>61</v>
      </c>
      <c r="S64" s="98"/>
      <c r="T64" s="98"/>
      <c r="U64" s="99"/>
      <c r="V64" s="100"/>
      <c r="W64" s="171"/>
      <c r="X64" s="153"/>
      <c r="Y64" s="153"/>
      <c r="Z64" s="153"/>
      <c r="AA64" s="153"/>
      <c r="AB64" s="153"/>
      <c r="AC64" s="153"/>
      <c r="AD64" s="154"/>
      <c r="AE64" s="154"/>
      <c r="AF64" s="155"/>
      <c r="AG64" s="155"/>
      <c r="AH64" s="155"/>
      <c r="AI64" s="95">
        <f t="shared" si="1"/>
        <v>0</v>
      </c>
    </row>
    <row r="65" spans="1:34" x14ac:dyDescent="0.2">
      <c r="A65" s="72"/>
      <c r="B65" s="72"/>
      <c r="C65" s="70"/>
      <c r="D65" s="67"/>
      <c r="E65" s="169"/>
      <c r="F65" s="167"/>
      <c r="G65" s="142"/>
      <c r="H65" s="142"/>
      <c r="I65" s="167"/>
      <c r="J65" s="167"/>
      <c r="K65" s="142"/>
      <c r="L65" s="166"/>
      <c r="M65" s="166"/>
      <c r="N65" s="148"/>
      <c r="O65" s="155"/>
      <c r="P65" s="155"/>
      <c r="Q65" s="95">
        <f t="shared" si="0"/>
        <v>0</v>
      </c>
      <c r="R65" s="94">
        <v>62</v>
      </c>
      <c r="S65" s="98"/>
      <c r="T65" s="98"/>
      <c r="U65" s="99"/>
      <c r="V65" s="100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</row>
    <row r="66" spans="1:34" x14ac:dyDescent="0.2">
      <c r="A66" s="72"/>
      <c r="B66" s="72"/>
      <c r="C66" s="70"/>
      <c r="D66" s="67"/>
      <c r="E66" s="169"/>
      <c r="F66" s="167"/>
      <c r="G66" s="142"/>
      <c r="H66" s="142"/>
      <c r="I66" s="167"/>
      <c r="J66" s="167"/>
      <c r="K66" s="142"/>
      <c r="L66" s="146"/>
      <c r="M66" s="146"/>
      <c r="N66" s="155"/>
      <c r="O66" s="155"/>
      <c r="P66" s="155"/>
      <c r="Q66" s="95">
        <f t="shared" si="0"/>
        <v>0</v>
      </c>
      <c r="R66" s="94">
        <v>64</v>
      </c>
      <c r="S66" s="98"/>
      <c r="T66" s="98"/>
      <c r="U66" s="99"/>
      <c r="V66" s="100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</row>
    <row r="67" spans="1:34" x14ac:dyDescent="0.2">
      <c r="A67" s="72"/>
      <c r="B67" s="72"/>
      <c r="C67" s="70"/>
      <c r="D67" s="67"/>
      <c r="E67" s="169"/>
      <c r="F67" s="167"/>
      <c r="G67" s="142"/>
      <c r="H67" s="142"/>
      <c r="I67" s="167"/>
      <c r="J67" s="167"/>
      <c r="K67" s="142"/>
      <c r="L67" s="146"/>
      <c r="M67" s="146"/>
      <c r="N67" s="155"/>
      <c r="O67" s="148"/>
      <c r="P67" s="148"/>
      <c r="Q67" s="95">
        <f t="shared" si="0"/>
        <v>0</v>
      </c>
      <c r="R67" s="94">
        <v>65</v>
      </c>
      <c r="S67" s="98"/>
      <c r="T67" s="98"/>
      <c r="U67" s="99"/>
      <c r="V67" s="100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</row>
    <row r="68" spans="1:34" x14ac:dyDescent="0.2">
      <c r="A68" s="72"/>
      <c r="B68" s="72"/>
      <c r="C68" s="70"/>
      <c r="D68" s="67"/>
      <c r="E68" s="169"/>
      <c r="F68" s="165"/>
      <c r="G68" s="142"/>
      <c r="H68" s="142"/>
      <c r="I68" s="142"/>
      <c r="J68" s="165"/>
      <c r="K68" s="165"/>
      <c r="L68" s="166"/>
      <c r="M68" s="166"/>
      <c r="N68" s="155"/>
      <c r="O68" s="148"/>
      <c r="P68" s="148"/>
      <c r="Q68" s="95">
        <f t="shared" si="0"/>
        <v>0</v>
      </c>
      <c r="R68" s="94">
        <v>66</v>
      </c>
      <c r="S68" s="98"/>
      <c r="T68" s="98"/>
      <c r="U68" s="99"/>
      <c r="V68" s="100"/>
      <c r="X68" s="161"/>
      <c r="Y68" s="161"/>
      <c r="Z68" s="161"/>
      <c r="AA68" s="161"/>
      <c r="AB68" s="161"/>
      <c r="AC68" s="161"/>
      <c r="AD68" s="161"/>
      <c r="AE68" s="161"/>
      <c r="AF68" s="161"/>
      <c r="AG68" s="161"/>
      <c r="AH68" s="161"/>
    </row>
    <row r="69" spans="1:34" x14ac:dyDescent="0.2">
      <c r="A69" s="72"/>
      <c r="B69" s="72"/>
      <c r="C69" s="70"/>
      <c r="D69" s="67"/>
      <c r="E69" s="169"/>
      <c r="F69" s="165"/>
      <c r="G69" s="165"/>
      <c r="H69" s="142"/>
      <c r="I69" s="142"/>
      <c r="J69" s="165"/>
      <c r="K69" s="165"/>
      <c r="L69" s="166"/>
      <c r="M69" s="166"/>
      <c r="N69" s="155"/>
      <c r="O69" s="155"/>
      <c r="P69" s="155"/>
      <c r="Q69" s="95">
        <f t="shared" ref="Q69:Q132" si="2">SUM(E69:P69)</f>
        <v>0</v>
      </c>
      <c r="R69" s="94">
        <v>67</v>
      </c>
      <c r="S69" s="98"/>
      <c r="T69" s="98"/>
      <c r="U69" s="99"/>
      <c r="V69" s="100"/>
      <c r="X69" s="161"/>
      <c r="Y69" s="161"/>
      <c r="Z69" s="161"/>
      <c r="AA69" s="161"/>
      <c r="AB69" s="161"/>
      <c r="AC69" s="161"/>
      <c r="AD69" s="161"/>
      <c r="AE69" s="161"/>
      <c r="AF69" s="161"/>
      <c r="AG69" s="161"/>
      <c r="AH69" s="161"/>
    </row>
    <row r="70" spans="1:34" x14ac:dyDescent="0.2">
      <c r="A70" s="72"/>
      <c r="B70" s="72"/>
      <c r="C70" s="70"/>
      <c r="D70" s="67"/>
      <c r="E70" s="169"/>
      <c r="F70" s="167"/>
      <c r="G70" s="167"/>
      <c r="H70" s="167"/>
      <c r="I70" s="167"/>
      <c r="J70" s="167"/>
      <c r="K70" s="142"/>
      <c r="L70" s="146"/>
      <c r="M70" s="154"/>
      <c r="N70" s="148"/>
      <c r="O70" s="155"/>
      <c r="P70" s="155"/>
      <c r="Q70" s="95">
        <f t="shared" si="2"/>
        <v>0</v>
      </c>
      <c r="R70" s="94">
        <v>68</v>
      </c>
      <c r="S70" s="98"/>
      <c r="T70" s="98"/>
      <c r="U70" s="99"/>
      <c r="V70" s="100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</row>
    <row r="71" spans="1:34" x14ac:dyDescent="0.2">
      <c r="A71" s="72"/>
      <c r="B71" s="72"/>
      <c r="C71" s="70"/>
      <c r="D71" s="67"/>
      <c r="E71" s="169"/>
      <c r="F71" s="165"/>
      <c r="G71" s="165"/>
      <c r="H71" s="142"/>
      <c r="I71" s="142"/>
      <c r="J71" s="165"/>
      <c r="K71" s="165"/>
      <c r="L71" s="166"/>
      <c r="M71" s="166"/>
      <c r="N71" s="155"/>
      <c r="O71" s="155"/>
      <c r="P71" s="155"/>
      <c r="Q71" s="95">
        <f t="shared" si="2"/>
        <v>0</v>
      </c>
      <c r="R71" s="94">
        <v>69</v>
      </c>
      <c r="S71" s="98"/>
      <c r="T71" s="98"/>
      <c r="U71" s="99"/>
      <c r="V71" s="100"/>
      <c r="X71" s="161"/>
      <c r="Y71" s="161"/>
      <c r="Z71" s="161"/>
      <c r="AA71" s="161"/>
      <c r="AB71" s="161"/>
      <c r="AC71" s="161"/>
      <c r="AD71" s="161"/>
      <c r="AE71" s="161"/>
      <c r="AF71" s="161"/>
      <c r="AG71" s="161"/>
      <c r="AH71" s="161"/>
    </row>
    <row r="72" spans="1:34" x14ac:dyDescent="0.2">
      <c r="A72" s="72"/>
      <c r="B72" s="72"/>
      <c r="C72" s="70"/>
      <c r="D72" s="67"/>
      <c r="E72" s="169"/>
      <c r="F72" s="165"/>
      <c r="G72" s="165"/>
      <c r="H72" s="142"/>
      <c r="I72" s="165"/>
      <c r="J72" s="165"/>
      <c r="K72" s="165"/>
      <c r="L72" s="166"/>
      <c r="M72" s="166"/>
      <c r="N72" s="155"/>
      <c r="O72" s="155"/>
      <c r="P72" s="155"/>
      <c r="Q72" s="95">
        <f t="shared" si="2"/>
        <v>0</v>
      </c>
      <c r="R72" s="94">
        <v>70</v>
      </c>
      <c r="S72" s="98"/>
      <c r="T72" s="98"/>
      <c r="U72" s="99"/>
      <c r="V72" s="100"/>
      <c r="X72" s="161"/>
      <c r="Y72" s="161"/>
      <c r="Z72" s="161"/>
      <c r="AA72" s="161"/>
      <c r="AB72" s="161"/>
      <c r="AC72" s="161"/>
      <c r="AD72" s="161"/>
      <c r="AE72" s="161"/>
      <c r="AF72" s="161"/>
      <c r="AG72" s="161"/>
      <c r="AH72" s="161"/>
    </row>
    <row r="73" spans="1:34" x14ac:dyDescent="0.2">
      <c r="A73" s="72"/>
      <c r="B73" s="72"/>
      <c r="C73" s="70"/>
      <c r="D73" s="67"/>
      <c r="E73" s="169"/>
      <c r="F73" s="165"/>
      <c r="G73" s="142"/>
      <c r="H73" s="142"/>
      <c r="I73" s="165"/>
      <c r="J73" s="165"/>
      <c r="K73" s="165"/>
      <c r="L73" s="166"/>
      <c r="M73" s="166"/>
      <c r="N73" s="155"/>
      <c r="O73" s="155"/>
      <c r="P73" s="155"/>
      <c r="Q73" s="95">
        <f t="shared" si="2"/>
        <v>0</v>
      </c>
      <c r="R73" s="94">
        <v>71</v>
      </c>
      <c r="S73" s="98"/>
      <c r="T73" s="98"/>
      <c r="U73" s="99"/>
      <c r="V73" s="100"/>
      <c r="X73" s="161"/>
      <c r="Y73" s="161"/>
      <c r="Z73" s="161"/>
      <c r="AA73" s="161"/>
      <c r="AB73" s="161"/>
      <c r="AC73" s="161"/>
      <c r="AD73" s="161"/>
      <c r="AE73" s="161"/>
      <c r="AF73" s="161"/>
      <c r="AG73" s="161"/>
      <c r="AH73" s="161"/>
    </row>
    <row r="74" spans="1:34" x14ac:dyDescent="0.2">
      <c r="A74" s="72"/>
      <c r="B74" s="72"/>
      <c r="C74" s="70"/>
      <c r="D74" s="67"/>
      <c r="E74" s="169"/>
      <c r="F74" s="142"/>
      <c r="G74" s="165"/>
      <c r="H74" s="165"/>
      <c r="I74" s="165"/>
      <c r="J74" s="165"/>
      <c r="K74" s="165"/>
      <c r="L74" s="166"/>
      <c r="M74" s="154"/>
      <c r="N74" s="155"/>
      <c r="O74" s="155"/>
      <c r="P74" s="155"/>
      <c r="Q74" s="95">
        <f t="shared" si="2"/>
        <v>0</v>
      </c>
      <c r="R74" s="94">
        <v>72</v>
      </c>
      <c r="S74" s="98"/>
      <c r="T74" s="98"/>
      <c r="U74" s="99"/>
      <c r="V74" s="100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</row>
    <row r="75" spans="1:34" x14ac:dyDescent="0.2">
      <c r="A75" s="72"/>
      <c r="B75" s="72"/>
      <c r="C75" s="70"/>
      <c r="D75" s="67"/>
      <c r="E75" s="169"/>
      <c r="F75" s="142"/>
      <c r="G75" s="142"/>
      <c r="H75" s="167"/>
      <c r="I75" s="167"/>
      <c r="J75" s="153"/>
      <c r="K75" s="142"/>
      <c r="L75" s="146"/>
      <c r="M75" s="146"/>
      <c r="N75" s="155"/>
      <c r="O75" s="155"/>
      <c r="P75" s="155"/>
      <c r="Q75" s="95">
        <f t="shared" si="2"/>
        <v>0</v>
      </c>
      <c r="R75" s="94">
        <v>73</v>
      </c>
      <c r="S75" s="98"/>
      <c r="T75" s="98"/>
      <c r="U75" s="99"/>
      <c r="V75" s="100"/>
      <c r="X75" s="161"/>
      <c r="Y75" s="161"/>
      <c r="Z75" s="161"/>
      <c r="AA75" s="161"/>
      <c r="AB75" s="161"/>
      <c r="AC75" s="161"/>
      <c r="AD75" s="161"/>
      <c r="AE75" s="161"/>
      <c r="AF75" s="161"/>
      <c r="AG75" s="161"/>
      <c r="AH75" s="161"/>
    </row>
    <row r="76" spans="1:34" x14ac:dyDescent="0.2">
      <c r="A76" s="72"/>
      <c r="B76" s="72"/>
      <c r="C76" s="70"/>
      <c r="D76" s="67"/>
      <c r="E76" s="169"/>
      <c r="F76" s="142"/>
      <c r="G76" s="165"/>
      <c r="H76" s="165"/>
      <c r="I76" s="165"/>
      <c r="J76" s="165"/>
      <c r="K76" s="165"/>
      <c r="L76" s="166"/>
      <c r="M76" s="154"/>
      <c r="N76" s="155"/>
      <c r="O76" s="155"/>
      <c r="P76" s="155"/>
      <c r="Q76" s="95">
        <f t="shared" si="2"/>
        <v>0</v>
      </c>
      <c r="R76" s="94">
        <v>74</v>
      </c>
      <c r="S76" s="98"/>
      <c r="T76" s="98"/>
      <c r="U76" s="99"/>
      <c r="V76" s="100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</row>
    <row r="77" spans="1:34" x14ac:dyDescent="0.2">
      <c r="A77" s="72"/>
      <c r="B77" s="72"/>
      <c r="C77" s="70"/>
      <c r="D77" s="67"/>
      <c r="E77" s="169"/>
      <c r="F77" s="167"/>
      <c r="G77" s="142"/>
      <c r="H77" s="142"/>
      <c r="I77" s="167"/>
      <c r="J77" s="167"/>
      <c r="K77" s="142"/>
      <c r="L77" s="166"/>
      <c r="M77" s="166"/>
      <c r="N77" s="155"/>
      <c r="O77" s="155"/>
      <c r="P77" s="155"/>
      <c r="Q77" s="95">
        <f t="shared" si="2"/>
        <v>0</v>
      </c>
      <c r="R77" s="94">
        <v>75</v>
      </c>
      <c r="S77" s="98"/>
      <c r="T77" s="98"/>
      <c r="U77" s="99"/>
      <c r="V77" s="100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</row>
    <row r="78" spans="1:34" x14ac:dyDescent="0.2">
      <c r="A78" s="72"/>
      <c r="B78" s="72"/>
      <c r="C78" s="70"/>
      <c r="D78" s="67"/>
      <c r="E78" s="169"/>
      <c r="F78" s="165"/>
      <c r="G78" s="142"/>
      <c r="H78" s="165"/>
      <c r="I78" s="165"/>
      <c r="J78" s="165"/>
      <c r="K78" s="165"/>
      <c r="L78" s="166"/>
      <c r="M78" s="166"/>
      <c r="N78" s="155"/>
      <c r="O78" s="155"/>
      <c r="P78" s="155"/>
      <c r="Q78" s="95">
        <f t="shared" si="2"/>
        <v>0</v>
      </c>
      <c r="R78" s="94">
        <v>76</v>
      </c>
      <c r="S78" s="98"/>
      <c r="T78" s="98"/>
      <c r="U78" s="99"/>
      <c r="V78" s="100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  <c r="AH78" s="161"/>
    </row>
    <row r="79" spans="1:34" x14ac:dyDescent="0.2">
      <c r="A79" s="72"/>
      <c r="B79" s="72"/>
      <c r="C79" s="70"/>
      <c r="D79" s="67"/>
      <c r="E79" s="169"/>
      <c r="F79" s="167"/>
      <c r="G79" s="142"/>
      <c r="H79" s="142"/>
      <c r="I79" s="167"/>
      <c r="J79" s="167"/>
      <c r="K79" s="142"/>
      <c r="L79" s="146"/>
      <c r="M79" s="146"/>
      <c r="N79" s="148"/>
      <c r="O79" s="155"/>
      <c r="P79" s="155"/>
      <c r="Q79" s="95">
        <f t="shared" si="2"/>
        <v>0</v>
      </c>
      <c r="R79" s="94">
        <v>77</v>
      </c>
      <c r="S79" s="98"/>
      <c r="T79" s="98"/>
      <c r="U79" s="99"/>
      <c r="V79" s="100"/>
      <c r="X79" s="161"/>
      <c r="Y79" s="161"/>
      <c r="Z79" s="161"/>
      <c r="AA79" s="161"/>
      <c r="AB79" s="161"/>
      <c r="AC79" s="161"/>
      <c r="AD79" s="161"/>
      <c r="AE79" s="161"/>
      <c r="AF79" s="161"/>
      <c r="AG79" s="161"/>
      <c r="AH79" s="161"/>
    </row>
    <row r="80" spans="1:34" x14ac:dyDescent="0.2">
      <c r="A80" s="72"/>
      <c r="B80" s="72"/>
      <c r="C80" s="70"/>
      <c r="D80" s="67"/>
      <c r="E80" s="169"/>
      <c r="F80" s="165"/>
      <c r="G80" s="142"/>
      <c r="H80" s="142"/>
      <c r="I80" s="165"/>
      <c r="J80" s="165"/>
      <c r="K80" s="165"/>
      <c r="L80" s="166"/>
      <c r="M80" s="166"/>
      <c r="N80" s="155"/>
      <c r="O80" s="155"/>
      <c r="P80" s="155"/>
      <c r="Q80" s="95">
        <f t="shared" si="2"/>
        <v>0</v>
      </c>
      <c r="R80" s="94">
        <v>78</v>
      </c>
      <c r="S80" s="98"/>
      <c r="T80" s="98"/>
      <c r="U80" s="99"/>
      <c r="V80" s="100"/>
      <c r="X80" s="161"/>
      <c r="Y80" s="161"/>
      <c r="Z80" s="161"/>
      <c r="AA80" s="161"/>
      <c r="AB80" s="161"/>
      <c r="AC80" s="161"/>
      <c r="AD80" s="161"/>
      <c r="AE80" s="161"/>
      <c r="AF80" s="161"/>
      <c r="AG80" s="161"/>
      <c r="AH80" s="161"/>
    </row>
    <row r="81" spans="1:34" x14ac:dyDescent="0.2">
      <c r="A81" s="72"/>
      <c r="B81" s="72"/>
      <c r="C81" s="70"/>
      <c r="D81" s="67"/>
      <c r="E81" s="169"/>
      <c r="F81" s="167"/>
      <c r="G81" s="167"/>
      <c r="H81" s="167"/>
      <c r="I81" s="167"/>
      <c r="J81" s="167"/>
      <c r="K81" s="142"/>
      <c r="L81" s="146"/>
      <c r="M81" s="154"/>
      <c r="N81" s="148"/>
      <c r="O81" s="155"/>
      <c r="P81" s="155"/>
      <c r="Q81" s="95">
        <f t="shared" si="2"/>
        <v>0</v>
      </c>
      <c r="R81" s="94">
        <v>79</v>
      </c>
      <c r="S81" s="98"/>
      <c r="T81" s="98"/>
      <c r="U81" s="99"/>
      <c r="V81" s="100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161"/>
    </row>
    <row r="82" spans="1:34" x14ac:dyDescent="0.2">
      <c r="A82" s="72"/>
      <c r="B82" s="72"/>
      <c r="C82" s="70"/>
      <c r="D82" s="67"/>
      <c r="E82" s="169"/>
      <c r="F82" s="167"/>
      <c r="G82" s="142"/>
      <c r="H82" s="142"/>
      <c r="I82" s="167"/>
      <c r="J82" s="167"/>
      <c r="K82" s="142"/>
      <c r="L82" s="146"/>
      <c r="M82" s="146"/>
      <c r="N82" s="155"/>
      <c r="O82" s="155"/>
      <c r="P82" s="155"/>
      <c r="Q82" s="95">
        <f t="shared" si="2"/>
        <v>0</v>
      </c>
      <c r="R82" s="94">
        <v>80</v>
      </c>
      <c r="S82" s="98"/>
      <c r="T82" s="98"/>
      <c r="U82" s="99"/>
      <c r="V82" s="100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  <c r="AH82" s="161"/>
    </row>
    <row r="83" spans="1:34" x14ac:dyDescent="0.2">
      <c r="A83" s="72"/>
      <c r="B83" s="72"/>
      <c r="C83" s="70"/>
      <c r="D83" s="67"/>
      <c r="E83" s="169"/>
      <c r="F83" s="165"/>
      <c r="G83" s="165"/>
      <c r="H83" s="165"/>
      <c r="I83" s="165"/>
      <c r="J83" s="153"/>
      <c r="K83" s="165"/>
      <c r="L83" s="166"/>
      <c r="M83" s="166"/>
      <c r="N83" s="155"/>
      <c r="O83" s="155"/>
      <c r="P83" s="155"/>
      <c r="Q83" s="95">
        <f t="shared" si="2"/>
        <v>0</v>
      </c>
      <c r="R83" s="94">
        <v>81</v>
      </c>
      <c r="S83" s="98"/>
      <c r="T83" s="98"/>
      <c r="U83" s="99"/>
      <c r="V83" s="100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</row>
    <row r="84" spans="1:34" x14ac:dyDescent="0.2">
      <c r="A84" s="72"/>
      <c r="B84" s="72"/>
      <c r="C84" s="70"/>
      <c r="D84" s="67"/>
      <c r="E84" s="169"/>
      <c r="F84" s="167"/>
      <c r="G84" s="167"/>
      <c r="H84" s="167"/>
      <c r="I84" s="167"/>
      <c r="J84" s="167"/>
      <c r="K84" s="142"/>
      <c r="L84" s="166"/>
      <c r="M84" s="166"/>
      <c r="N84" s="155"/>
      <c r="O84" s="155"/>
      <c r="P84" s="155"/>
      <c r="Q84" s="95">
        <f t="shared" si="2"/>
        <v>0</v>
      </c>
      <c r="R84" s="94">
        <v>82</v>
      </c>
      <c r="S84" s="98"/>
      <c r="T84" s="98"/>
      <c r="U84" s="99"/>
      <c r="V84" s="100"/>
      <c r="X84" s="161"/>
      <c r="Y84" s="161"/>
      <c r="Z84" s="161"/>
      <c r="AA84" s="161"/>
      <c r="AB84" s="161"/>
      <c r="AC84" s="161"/>
      <c r="AD84" s="161"/>
      <c r="AE84" s="161"/>
      <c r="AF84" s="161"/>
      <c r="AG84" s="161"/>
      <c r="AH84" s="161"/>
    </row>
    <row r="85" spans="1:34" x14ac:dyDescent="0.2">
      <c r="A85" s="72"/>
      <c r="B85" s="72"/>
      <c r="C85" s="70"/>
      <c r="D85" s="67"/>
      <c r="E85" s="169"/>
      <c r="F85" s="167"/>
      <c r="G85" s="142"/>
      <c r="H85" s="142"/>
      <c r="I85" s="167"/>
      <c r="J85" s="167"/>
      <c r="K85" s="142"/>
      <c r="L85" s="146"/>
      <c r="M85" s="146"/>
      <c r="N85" s="155"/>
      <c r="O85" s="155"/>
      <c r="P85" s="155"/>
      <c r="Q85" s="95">
        <f t="shared" si="2"/>
        <v>0</v>
      </c>
      <c r="R85" s="94">
        <v>83</v>
      </c>
      <c r="S85" s="98"/>
      <c r="T85" s="98"/>
      <c r="U85" s="99"/>
      <c r="V85" s="100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  <c r="AH85" s="161"/>
    </row>
    <row r="86" spans="1:34" x14ac:dyDescent="0.2">
      <c r="A86" s="72"/>
      <c r="B86" s="72"/>
      <c r="C86" s="70"/>
      <c r="D86" s="67"/>
      <c r="E86" s="169"/>
      <c r="F86" s="165"/>
      <c r="G86" s="142"/>
      <c r="H86" s="142"/>
      <c r="I86" s="165"/>
      <c r="J86" s="165"/>
      <c r="K86" s="165"/>
      <c r="L86" s="166"/>
      <c r="M86" s="166"/>
      <c r="N86" s="155"/>
      <c r="O86" s="155"/>
      <c r="P86" s="155"/>
      <c r="Q86" s="95">
        <f t="shared" si="2"/>
        <v>0</v>
      </c>
      <c r="R86" s="94">
        <v>84</v>
      </c>
      <c r="S86" s="98"/>
      <c r="T86" s="98"/>
      <c r="U86" s="99"/>
      <c r="V86" s="100"/>
      <c r="X86" s="161"/>
      <c r="Y86" s="161"/>
      <c r="Z86" s="161"/>
      <c r="AA86" s="161"/>
      <c r="AB86" s="161"/>
      <c r="AC86" s="161"/>
      <c r="AD86" s="161"/>
      <c r="AE86" s="161"/>
      <c r="AF86" s="161"/>
      <c r="AG86" s="161"/>
      <c r="AH86" s="161"/>
    </row>
    <row r="87" spans="1:34" x14ac:dyDescent="0.2">
      <c r="A87" s="72"/>
      <c r="B87" s="72"/>
      <c r="C87" s="70"/>
      <c r="D87" s="67"/>
      <c r="E87" s="169"/>
      <c r="F87" s="142"/>
      <c r="G87" s="165"/>
      <c r="H87" s="165"/>
      <c r="I87" s="165"/>
      <c r="J87" s="165"/>
      <c r="K87" s="165"/>
      <c r="L87" s="166"/>
      <c r="M87" s="154"/>
      <c r="N87" s="155"/>
      <c r="O87" s="155"/>
      <c r="P87" s="155"/>
      <c r="Q87" s="95">
        <f t="shared" si="2"/>
        <v>0</v>
      </c>
      <c r="R87" s="94">
        <v>85</v>
      </c>
      <c r="S87" s="98"/>
      <c r="T87" s="98"/>
      <c r="U87" s="99"/>
      <c r="V87" s="100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  <c r="AH87" s="161"/>
    </row>
    <row r="88" spans="1:34" x14ac:dyDescent="0.2">
      <c r="A88" s="72"/>
      <c r="B88" s="72"/>
      <c r="C88" s="70"/>
      <c r="D88" s="67"/>
      <c r="E88" s="169"/>
      <c r="F88" s="165"/>
      <c r="G88" s="165"/>
      <c r="H88" s="165"/>
      <c r="I88" s="165"/>
      <c r="J88" s="153"/>
      <c r="K88" s="165"/>
      <c r="L88" s="166"/>
      <c r="M88" s="166"/>
      <c r="N88" s="155"/>
      <c r="O88" s="155"/>
      <c r="P88" s="155"/>
      <c r="Q88" s="95">
        <f t="shared" si="2"/>
        <v>0</v>
      </c>
      <c r="R88" s="94">
        <v>86</v>
      </c>
      <c r="S88" s="98"/>
      <c r="T88" s="98"/>
      <c r="U88" s="99"/>
      <c r="V88" s="100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  <c r="AH88" s="161"/>
    </row>
    <row r="89" spans="1:34" x14ac:dyDescent="0.2">
      <c r="A89" s="72"/>
      <c r="B89" s="72"/>
      <c r="C89" s="70"/>
      <c r="D89" s="67"/>
      <c r="E89" s="169"/>
      <c r="F89" s="142"/>
      <c r="G89" s="142"/>
      <c r="H89" s="167"/>
      <c r="I89" s="167"/>
      <c r="J89" s="167"/>
      <c r="K89" s="142"/>
      <c r="L89" s="146"/>
      <c r="M89" s="146"/>
      <c r="N89" s="155"/>
      <c r="O89" s="148"/>
      <c r="P89" s="148"/>
      <c r="Q89" s="95">
        <f t="shared" si="2"/>
        <v>0</v>
      </c>
      <c r="R89" s="94">
        <v>87</v>
      </c>
      <c r="S89" s="98"/>
      <c r="T89" s="98"/>
      <c r="U89" s="99"/>
      <c r="V89" s="100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  <c r="AH89" s="161"/>
    </row>
    <row r="90" spans="1:34" x14ac:dyDescent="0.2">
      <c r="A90" s="72"/>
      <c r="B90" s="72"/>
      <c r="C90" s="70"/>
      <c r="D90" s="67"/>
      <c r="E90" s="169"/>
      <c r="F90" s="165"/>
      <c r="G90" s="165"/>
      <c r="H90" s="142"/>
      <c r="I90" s="142"/>
      <c r="J90" s="165"/>
      <c r="K90" s="165"/>
      <c r="L90" s="166"/>
      <c r="M90" s="166"/>
      <c r="N90" s="155"/>
      <c r="O90" s="155"/>
      <c r="P90" s="155"/>
      <c r="Q90" s="95">
        <f t="shared" si="2"/>
        <v>0</v>
      </c>
      <c r="R90" s="94">
        <v>88</v>
      </c>
      <c r="S90" s="98"/>
      <c r="T90" s="98"/>
      <c r="U90" s="99"/>
      <c r="V90" s="100"/>
      <c r="X90" s="161"/>
      <c r="Y90" s="161"/>
      <c r="Z90" s="161"/>
      <c r="AA90" s="161"/>
      <c r="AB90" s="161"/>
      <c r="AC90" s="161"/>
      <c r="AD90" s="161"/>
      <c r="AE90" s="161"/>
      <c r="AF90" s="161"/>
      <c r="AG90" s="161"/>
      <c r="AH90" s="161"/>
    </row>
    <row r="91" spans="1:34" x14ac:dyDescent="0.2">
      <c r="A91" s="72"/>
      <c r="B91" s="72"/>
      <c r="C91" s="70"/>
      <c r="D91" s="67"/>
      <c r="E91" s="169"/>
      <c r="F91" s="165"/>
      <c r="G91" s="165"/>
      <c r="H91" s="142"/>
      <c r="I91" s="165"/>
      <c r="J91" s="165"/>
      <c r="K91" s="165"/>
      <c r="L91" s="166"/>
      <c r="M91" s="166"/>
      <c r="N91" s="155"/>
      <c r="O91" s="155"/>
      <c r="P91" s="155"/>
      <c r="Q91" s="95">
        <f t="shared" si="2"/>
        <v>0</v>
      </c>
      <c r="R91" s="94">
        <v>89</v>
      </c>
      <c r="S91" s="98"/>
      <c r="T91" s="98"/>
      <c r="U91" s="99"/>
      <c r="V91" s="100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</row>
    <row r="92" spans="1:34" x14ac:dyDescent="0.2">
      <c r="A92" s="72"/>
      <c r="B92" s="72"/>
      <c r="C92" s="70"/>
      <c r="D92" s="67"/>
      <c r="E92" s="169"/>
      <c r="F92" s="165"/>
      <c r="G92" s="165"/>
      <c r="H92" s="142"/>
      <c r="I92" s="142"/>
      <c r="J92" s="165"/>
      <c r="K92" s="165"/>
      <c r="L92" s="166"/>
      <c r="M92" s="166"/>
      <c r="N92" s="155"/>
      <c r="O92" s="148"/>
      <c r="P92" s="148"/>
      <c r="Q92" s="95">
        <f t="shared" si="2"/>
        <v>0</v>
      </c>
      <c r="R92" s="94">
        <v>90</v>
      </c>
      <c r="S92" s="98"/>
      <c r="T92" s="98"/>
      <c r="U92" s="99"/>
      <c r="V92" s="100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  <c r="AH92" s="161"/>
    </row>
    <row r="93" spans="1:34" x14ac:dyDescent="0.2">
      <c r="A93" s="72"/>
      <c r="B93" s="72"/>
      <c r="C93" s="70"/>
      <c r="D93" s="67"/>
      <c r="E93" s="169"/>
      <c r="F93" s="167"/>
      <c r="G93" s="167"/>
      <c r="H93" s="167"/>
      <c r="I93" s="167"/>
      <c r="J93" s="167"/>
      <c r="K93" s="142"/>
      <c r="L93" s="146"/>
      <c r="M93" s="146"/>
      <c r="N93" s="148"/>
      <c r="O93" s="155"/>
      <c r="P93" s="155"/>
      <c r="Q93" s="95">
        <f t="shared" si="2"/>
        <v>0</v>
      </c>
      <c r="R93" s="94">
        <v>91</v>
      </c>
      <c r="S93" s="98"/>
      <c r="T93" s="98"/>
      <c r="U93" s="99"/>
      <c r="V93" s="100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</row>
    <row r="94" spans="1:34" x14ac:dyDescent="0.2">
      <c r="A94" s="72"/>
      <c r="B94" s="72"/>
      <c r="C94" s="70"/>
      <c r="D94" s="67"/>
      <c r="E94" s="169"/>
      <c r="F94" s="167"/>
      <c r="G94" s="142"/>
      <c r="H94" s="167"/>
      <c r="I94" s="167"/>
      <c r="J94" s="167"/>
      <c r="K94" s="142"/>
      <c r="L94" s="146"/>
      <c r="M94" s="146"/>
      <c r="N94" s="155"/>
      <c r="O94" s="155"/>
      <c r="P94" s="155"/>
      <c r="Q94" s="95">
        <f t="shared" si="2"/>
        <v>0</v>
      </c>
      <c r="R94" s="94">
        <v>92</v>
      </c>
      <c r="S94" s="98"/>
      <c r="T94" s="98"/>
      <c r="U94" s="99"/>
      <c r="V94" s="100"/>
      <c r="X94" s="161"/>
      <c r="Y94" s="161"/>
      <c r="Z94" s="161"/>
      <c r="AA94" s="161"/>
      <c r="AB94" s="161"/>
      <c r="AC94" s="161"/>
      <c r="AD94" s="161"/>
      <c r="AE94" s="161"/>
      <c r="AF94" s="161"/>
      <c r="AG94" s="161"/>
      <c r="AH94" s="161"/>
    </row>
    <row r="95" spans="1:34" x14ac:dyDescent="0.2">
      <c r="A95" s="72"/>
      <c r="B95" s="72"/>
      <c r="C95" s="70"/>
      <c r="D95" s="67"/>
      <c r="E95" s="169"/>
      <c r="F95" s="165"/>
      <c r="G95" s="165"/>
      <c r="H95" s="142"/>
      <c r="I95" s="142"/>
      <c r="J95" s="165"/>
      <c r="K95" s="165"/>
      <c r="L95" s="166"/>
      <c r="M95" s="166"/>
      <c r="N95" s="155"/>
      <c r="O95" s="155"/>
      <c r="P95" s="155"/>
      <c r="Q95" s="95">
        <f t="shared" si="2"/>
        <v>0</v>
      </c>
      <c r="R95" s="94">
        <v>93</v>
      </c>
      <c r="S95" s="98"/>
      <c r="T95" s="98"/>
      <c r="U95" s="99"/>
      <c r="V95" s="100"/>
      <c r="X95" s="161"/>
      <c r="Y95" s="161"/>
      <c r="Z95" s="161"/>
      <c r="AA95" s="161"/>
      <c r="AB95" s="161"/>
      <c r="AC95" s="161"/>
      <c r="AD95" s="161"/>
      <c r="AE95" s="161"/>
      <c r="AF95" s="161"/>
      <c r="AG95" s="161"/>
      <c r="AH95" s="161"/>
    </row>
    <row r="96" spans="1:34" x14ac:dyDescent="0.2">
      <c r="A96" s="72"/>
      <c r="B96" s="72"/>
      <c r="C96" s="70"/>
      <c r="D96" s="67"/>
      <c r="E96" s="169"/>
      <c r="F96" s="165"/>
      <c r="G96" s="165"/>
      <c r="H96" s="165"/>
      <c r="I96" s="165"/>
      <c r="J96" s="153"/>
      <c r="K96" s="165"/>
      <c r="L96" s="166"/>
      <c r="M96" s="166"/>
      <c r="N96" s="155"/>
      <c r="O96" s="155"/>
      <c r="P96" s="155"/>
      <c r="Q96" s="95">
        <f t="shared" si="2"/>
        <v>0</v>
      </c>
      <c r="R96" s="94">
        <v>94</v>
      </c>
      <c r="S96" s="98"/>
      <c r="T96" s="98"/>
      <c r="U96" s="99"/>
      <c r="V96" s="100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1"/>
    </row>
    <row r="97" spans="1:34" x14ac:dyDescent="0.2">
      <c r="A97" s="72"/>
      <c r="B97" s="72"/>
      <c r="C97" s="70"/>
      <c r="D97" s="67"/>
      <c r="E97" s="169"/>
      <c r="F97" s="167"/>
      <c r="G97" s="167"/>
      <c r="H97" s="167"/>
      <c r="I97" s="167"/>
      <c r="J97" s="167"/>
      <c r="K97" s="142"/>
      <c r="L97" s="146"/>
      <c r="M97" s="146"/>
      <c r="N97" s="155"/>
      <c r="O97" s="155"/>
      <c r="P97" s="155"/>
      <c r="Q97" s="95">
        <f t="shared" si="2"/>
        <v>0</v>
      </c>
      <c r="R97" s="94">
        <v>95</v>
      </c>
      <c r="S97" s="98"/>
      <c r="T97" s="98"/>
      <c r="U97" s="99"/>
      <c r="V97" s="100"/>
      <c r="X97" s="161"/>
      <c r="Y97" s="161"/>
      <c r="Z97" s="161"/>
      <c r="AA97" s="161"/>
      <c r="AB97" s="161"/>
      <c r="AC97" s="161"/>
      <c r="AD97" s="161"/>
      <c r="AE97" s="161"/>
      <c r="AF97" s="161"/>
      <c r="AG97" s="161"/>
      <c r="AH97" s="161"/>
    </row>
    <row r="98" spans="1:34" x14ac:dyDescent="0.2">
      <c r="A98" s="72"/>
      <c r="B98" s="72"/>
      <c r="C98" s="70"/>
      <c r="D98" s="67"/>
      <c r="E98" s="169"/>
      <c r="F98" s="165"/>
      <c r="G98" s="142"/>
      <c r="H98" s="165"/>
      <c r="I98" s="165"/>
      <c r="J98" s="165"/>
      <c r="K98" s="165"/>
      <c r="L98" s="166"/>
      <c r="M98" s="166"/>
      <c r="N98" s="155"/>
      <c r="O98" s="155"/>
      <c r="P98" s="155"/>
      <c r="Q98" s="95">
        <f t="shared" si="2"/>
        <v>0</v>
      </c>
      <c r="R98" s="94">
        <v>96</v>
      </c>
      <c r="S98" s="98"/>
      <c r="T98" s="98"/>
      <c r="U98" s="99"/>
      <c r="V98" s="100"/>
      <c r="X98" s="161"/>
      <c r="Y98" s="161"/>
      <c r="Z98" s="161"/>
      <c r="AA98" s="161"/>
      <c r="AB98" s="161"/>
      <c r="AC98" s="161"/>
      <c r="AD98" s="161"/>
      <c r="AE98" s="161"/>
      <c r="AF98" s="161"/>
      <c r="AG98" s="161"/>
      <c r="AH98" s="161"/>
    </row>
    <row r="99" spans="1:34" x14ac:dyDescent="0.2">
      <c r="A99" s="72"/>
      <c r="B99" s="72"/>
      <c r="C99" s="70"/>
      <c r="D99" s="67"/>
      <c r="E99" s="169"/>
      <c r="F99" s="142"/>
      <c r="G99" s="142"/>
      <c r="H99" s="167"/>
      <c r="I99" s="167"/>
      <c r="J99" s="167"/>
      <c r="K99" s="142"/>
      <c r="L99" s="146"/>
      <c r="M99" s="146"/>
      <c r="N99" s="155"/>
      <c r="O99" s="155"/>
      <c r="P99" s="155"/>
      <c r="Q99" s="95">
        <f t="shared" si="2"/>
        <v>0</v>
      </c>
      <c r="R99" s="94">
        <v>97</v>
      </c>
      <c r="S99" s="98"/>
      <c r="T99" s="98"/>
      <c r="U99" s="99"/>
      <c r="V99" s="100"/>
      <c r="X99" s="161"/>
      <c r="Y99" s="161"/>
      <c r="Z99" s="161"/>
      <c r="AA99" s="161"/>
      <c r="AB99" s="161"/>
      <c r="AC99" s="161"/>
      <c r="AD99" s="161"/>
      <c r="AE99" s="161"/>
      <c r="AF99" s="161"/>
      <c r="AG99" s="161"/>
      <c r="AH99" s="161"/>
    </row>
    <row r="100" spans="1:34" x14ac:dyDescent="0.2">
      <c r="A100" s="72"/>
      <c r="B100" s="72"/>
      <c r="C100" s="70"/>
      <c r="D100" s="67"/>
      <c r="E100" s="169"/>
      <c r="F100" s="142"/>
      <c r="G100" s="142"/>
      <c r="H100" s="167"/>
      <c r="I100" s="167"/>
      <c r="J100" s="167"/>
      <c r="K100" s="142"/>
      <c r="L100" s="146"/>
      <c r="M100" s="146"/>
      <c r="N100" s="155"/>
      <c r="O100" s="155"/>
      <c r="P100" s="155"/>
      <c r="Q100" s="95">
        <f t="shared" si="2"/>
        <v>0</v>
      </c>
      <c r="R100" s="94">
        <v>98</v>
      </c>
      <c r="S100" s="98"/>
      <c r="T100" s="98"/>
      <c r="U100" s="99"/>
      <c r="V100" s="100"/>
      <c r="X100" s="161"/>
      <c r="Y100" s="161"/>
      <c r="Z100" s="161"/>
      <c r="AA100" s="161"/>
      <c r="AB100" s="161"/>
      <c r="AC100" s="161"/>
      <c r="AD100" s="161"/>
      <c r="AE100" s="161"/>
      <c r="AF100" s="161"/>
      <c r="AG100" s="161"/>
      <c r="AH100" s="161"/>
    </row>
    <row r="101" spans="1:34" x14ac:dyDescent="0.2">
      <c r="A101" s="72"/>
      <c r="B101" s="72"/>
      <c r="C101" s="70"/>
      <c r="D101" s="67"/>
      <c r="E101" s="169"/>
      <c r="F101" s="165"/>
      <c r="G101" s="165"/>
      <c r="H101" s="142"/>
      <c r="I101" s="142"/>
      <c r="J101" s="165"/>
      <c r="K101" s="165"/>
      <c r="L101" s="166"/>
      <c r="M101" s="166"/>
      <c r="N101" s="155"/>
      <c r="O101" s="155"/>
      <c r="P101" s="155"/>
      <c r="Q101" s="95">
        <f t="shared" si="2"/>
        <v>0</v>
      </c>
      <c r="R101" s="94">
        <v>99</v>
      </c>
      <c r="S101" s="98"/>
      <c r="T101" s="98"/>
      <c r="U101" s="99"/>
      <c r="V101" s="100"/>
      <c r="X101" s="161"/>
      <c r="Y101" s="161"/>
      <c r="Z101" s="161"/>
      <c r="AA101" s="161"/>
      <c r="AB101" s="161"/>
      <c r="AC101" s="161"/>
      <c r="AD101" s="161"/>
      <c r="AE101" s="161"/>
      <c r="AF101" s="161"/>
      <c r="AG101" s="161"/>
      <c r="AH101" s="161"/>
    </row>
    <row r="102" spans="1:34" x14ac:dyDescent="0.2">
      <c r="A102" s="72"/>
      <c r="B102" s="72"/>
      <c r="C102" s="70"/>
      <c r="D102" s="67"/>
      <c r="E102" s="169"/>
      <c r="F102" s="167"/>
      <c r="G102" s="167"/>
      <c r="H102" s="167"/>
      <c r="I102" s="167"/>
      <c r="J102" s="167"/>
      <c r="K102" s="142"/>
      <c r="L102" s="146"/>
      <c r="M102" s="146"/>
      <c r="N102" s="155"/>
      <c r="O102" s="155"/>
      <c r="P102" s="155"/>
      <c r="Q102" s="95">
        <f t="shared" si="2"/>
        <v>0</v>
      </c>
      <c r="R102" s="94">
        <v>100</v>
      </c>
      <c r="S102" s="98"/>
      <c r="T102" s="98"/>
      <c r="U102" s="99"/>
      <c r="V102" s="100"/>
      <c r="X102" s="161"/>
      <c r="Y102" s="161"/>
      <c r="Z102" s="161"/>
      <c r="AA102" s="161"/>
      <c r="AB102" s="161"/>
      <c r="AC102" s="161"/>
      <c r="AD102" s="161"/>
      <c r="AE102" s="161"/>
      <c r="AF102" s="161"/>
      <c r="AG102" s="161"/>
      <c r="AH102" s="161"/>
    </row>
    <row r="103" spans="1:34" x14ac:dyDescent="0.2">
      <c r="A103" s="72"/>
      <c r="B103" s="72"/>
      <c r="C103" s="70"/>
      <c r="D103" s="67"/>
      <c r="E103" s="169"/>
      <c r="F103" s="167"/>
      <c r="G103" s="142"/>
      <c r="H103" s="167"/>
      <c r="I103" s="167"/>
      <c r="J103" s="167"/>
      <c r="K103" s="142"/>
      <c r="L103" s="146"/>
      <c r="M103" s="146"/>
      <c r="N103" s="155"/>
      <c r="O103" s="148"/>
      <c r="P103" s="148"/>
      <c r="Q103" s="95">
        <f t="shared" si="2"/>
        <v>0</v>
      </c>
      <c r="R103" s="94">
        <v>101</v>
      </c>
      <c r="S103" s="98"/>
      <c r="T103" s="98"/>
      <c r="U103" s="99"/>
      <c r="V103" s="100"/>
      <c r="X103" s="161"/>
      <c r="Y103" s="161"/>
      <c r="Z103" s="161"/>
      <c r="AA103" s="161"/>
      <c r="AB103" s="161"/>
      <c r="AC103" s="161"/>
      <c r="AD103" s="161"/>
      <c r="AE103" s="161"/>
      <c r="AF103" s="161"/>
      <c r="AG103" s="161"/>
      <c r="AH103" s="161"/>
    </row>
    <row r="104" spans="1:34" x14ac:dyDescent="0.2">
      <c r="A104" s="72"/>
      <c r="B104" s="72"/>
      <c r="C104" s="70"/>
      <c r="D104" s="67"/>
      <c r="E104" s="169"/>
      <c r="F104" s="165"/>
      <c r="G104" s="142"/>
      <c r="H104" s="142"/>
      <c r="I104" s="142"/>
      <c r="J104" s="165"/>
      <c r="K104" s="165"/>
      <c r="L104" s="166"/>
      <c r="M104" s="166"/>
      <c r="N104" s="155"/>
      <c r="O104" s="155"/>
      <c r="P104" s="155"/>
      <c r="Q104" s="95">
        <f t="shared" si="2"/>
        <v>0</v>
      </c>
      <c r="R104" s="94">
        <v>102</v>
      </c>
      <c r="S104" s="98"/>
      <c r="T104" s="98"/>
      <c r="U104" s="99"/>
      <c r="V104" s="100"/>
      <c r="X104" s="161"/>
      <c r="Y104" s="161"/>
      <c r="Z104" s="161"/>
      <c r="AA104" s="161"/>
      <c r="AB104" s="161"/>
      <c r="AC104" s="161"/>
      <c r="AD104" s="161"/>
      <c r="AE104" s="161"/>
      <c r="AF104" s="161"/>
      <c r="AG104" s="161"/>
      <c r="AH104" s="161"/>
    </row>
    <row r="105" spans="1:34" x14ac:dyDescent="0.2">
      <c r="A105" s="72"/>
      <c r="B105" s="72"/>
      <c r="C105" s="70"/>
      <c r="D105" s="67"/>
      <c r="E105" s="169"/>
      <c r="F105" s="167"/>
      <c r="G105" s="142"/>
      <c r="H105" s="167"/>
      <c r="I105" s="167"/>
      <c r="J105" s="167"/>
      <c r="K105" s="142"/>
      <c r="L105" s="166"/>
      <c r="M105" s="166"/>
      <c r="N105" s="155"/>
      <c r="O105" s="155"/>
      <c r="P105" s="155"/>
      <c r="Q105" s="95">
        <f t="shared" si="2"/>
        <v>0</v>
      </c>
      <c r="R105" s="94">
        <v>103</v>
      </c>
      <c r="S105" s="98"/>
      <c r="T105" s="98"/>
      <c r="U105" s="99"/>
      <c r="V105" s="100"/>
      <c r="X105" s="161"/>
      <c r="Y105" s="161"/>
      <c r="Z105" s="161"/>
      <c r="AA105" s="161"/>
      <c r="AB105" s="161"/>
      <c r="AC105" s="161"/>
      <c r="AD105" s="161"/>
      <c r="AE105" s="161"/>
      <c r="AF105" s="161"/>
      <c r="AG105" s="161"/>
      <c r="AH105" s="161"/>
    </row>
    <row r="106" spans="1:34" x14ac:dyDescent="0.2">
      <c r="A106" s="72"/>
      <c r="B106" s="72"/>
      <c r="C106" s="70"/>
      <c r="D106" s="67"/>
      <c r="E106" s="169"/>
      <c r="F106" s="167"/>
      <c r="G106" s="167"/>
      <c r="H106" s="167"/>
      <c r="I106" s="167"/>
      <c r="J106" s="167"/>
      <c r="K106" s="142"/>
      <c r="L106" s="146"/>
      <c r="M106" s="146"/>
      <c r="N106" s="148"/>
      <c r="O106" s="148"/>
      <c r="P106" s="148"/>
      <c r="Q106" s="95">
        <f t="shared" si="2"/>
        <v>0</v>
      </c>
      <c r="R106" s="94">
        <v>104</v>
      </c>
      <c r="S106" s="98"/>
      <c r="T106" s="98"/>
      <c r="U106" s="99"/>
      <c r="V106" s="100"/>
      <c r="X106" s="161"/>
      <c r="Y106" s="161"/>
      <c r="Z106" s="161"/>
      <c r="AA106" s="161"/>
      <c r="AB106" s="161"/>
      <c r="AC106" s="161"/>
      <c r="AD106" s="161"/>
      <c r="AE106" s="161"/>
      <c r="AF106" s="161"/>
      <c r="AG106" s="161"/>
      <c r="AH106" s="161"/>
    </row>
    <row r="107" spans="1:34" x14ac:dyDescent="0.2">
      <c r="A107" s="72"/>
      <c r="B107" s="72"/>
      <c r="C107" s="70"/>
      <c r="D107" s="67"/>
      <c r="E107" s="169"/>
      <c r="F107" s="167"/>
      <c r="G107" s="142"/>
      <c r="H107" s="142"/>
      <c r="I107" s="167"/>
      <c r="J107" s="167"/>
      <c r="K107" s="142"/>
      <c r="L107" s="146"/>
      <c r="M107" s="146"/>
      <c r="N107" s="155"/>
      <c r="O107" s="155"/>
      <c r="P107" s="155"/>
      <c r="Q107" s="95">
        <f t="shared" si="2"/>
        <v>0</v>
      </c>
      <c r="R107" s="94">
        <v>105</v>
      </c>
      <c r="S107" s="98"/>
      <c r="T107" s="98"/>
      <c r="U107" s="99"/>
      <c r="V107" s="100"/>
      <c r="X107" s="161"/>
      <c r="Y107" s="161"/>
      <c r="Z107" s="161"/>
      <c r="AA107" s="161"/>
      <c r="AB107" s="161"/>
      <c r="AC107" s="161"/>
      <c r="AD107" s="161"/>
      <c r="AE107" s="161"/>
      <c r="AF107" s="161"/>
      <c r="AG107" s="161"/>
      <c r="AH107" s="161"/>
    </row>
    <row r="108" spans="1:34" x14ac:dyDescent="0.2">
      <c r="A108" s="72"/>
      <c r="B108" s="72"/>
      <c r="C108" s="70"/>
      <c r="D108" s="67"/>
      <c r="E108" s="169"/>
      <c r="F108" s="142"/>
      <c r="G108" s="142"/>
      <c r="H108" s="165"/>
      <c r="I108" s="165"/>
      <c r="J108" s="165"/>
      <c r="K108" s="165"/>
      <c r="L108" s="166"/>
      <c r="M108" s="166"/>
      <c r="N108" s="155"/>
      <c r="O108" s="155"/>
      <c r="P108" s="155"/>
      <c r="Q108" s="95">
        <f t="shared" si="2"/>
        <v>0</v>
      </c>
      <c r="R108" s="94">
        <v>106</v>
      </c>
      <c r="S108" s="98"/>
      <c r="T108" s="98"/>
      <c r="U108" s="99"/>
      <c r="V108" s="100"/>
      <c r="X108" s="161"/>
      <c r="Y108" s="161"/>
      <c r="Z108" s="161"/>
      <c r="AA108" s="161"/>
      <c r="AB108" s="161"/>
      <c r="AC108" s="161"/>
      <c r="AD108" s="161"/>
      <c r="AE108" s="161"/>
      <c r="AF108" s="161"/>
      <c r="AG108" s="161"/>
      <c r="AH108" s="161"/>
    </row>
    <row r="109" spans="1:34" x14ac:dyDescent="0.2">
      <c r="A109" s="72"/>
      <c r="B109" s="72"/>
      <c r="C109" s="70"/>
      <c r="D109" s="67"/>
      <c r="E109" s="169"/>
      <c r="F109" s="165"/>
      <c r="G109" s="165"/>
      <c r="H109" s="142"/>
      <c r="I109" s="165"/>
      <c r="J109" s="165"/>
      <c r="K109" s="165"/>
      <c r="L109" s="166"/>
      <c r="M109" s="166"/>
      <c r="N109" s="155"/>
      <c r="O109" s="155"/>
      <c r="P109" s="155"/>
      <c r="Q109" s="95">
        <f t="shared" si="2"/>
        <v>0</v>
      </c>
      <c r="R109" s="94">
        <v>107</v>
      </c>
      <c r="S109" s="98"/>
      <c r="T109" s="98"/>
      <c r="U109" s="99"/>
      <c r="V109" s="100"/>
      <c r="X109" s="161"/>
      <c r="Y109" s="161"/>
      <c r="Z109" s="161"/>
      <c r="AA109" s="161"/>
      <c r="AB109" s="161"/>
      <c r="AC109" s="161"/>
      <c r="AD109" s="161"/>
      <c r="AE109" s="161"/>
      <c r="AF109" s="161"/>
      <c r="AG109" s="161"/>
      <c r="AH109" s="161"/>
    </row>
    <row r="110" spans="1:34" x14ac:dyDescent="0.2">
      <c r="A110" s="72"/>
      <c r="B110" s="72"/>
      <c r="C110" s="70"/>
      <c r="D110" s="67"/>
      <c r="E110" s="169"/>
      <c r="F110" s="165"/>
      <c r="G110" s="165"/>
      <c r="H110" s="165"/>
      <c r="I110" s="165"/>
      <c r="J110" s="153"/>
      <c r="K110" s="165"/>
      <c r="L110" s="166"/>
      <c r="M110" s="166"/>
      <c r="N110" s="155"/>
      <c r="O110" s="155"/>
      <c r="P110" s="155"/>
      <c r="Q110" s="95">
        <f t="shared" si="2"/>
        <v>0</v>
      </c>
      <c r="R110" s="94">
        <v>108</v>
      </c>
      <c r="S110" s="98"/>
      <c r="T110" s="98"/>
      <c r="U110" s="99"/>
      <c r="V110" s="100"/>
      <c r="X110" s="161"/>
      <c r="Y110" s="161"/>
      <c r="Z110" s="161"/>
      <c r="AA110" s="161"/>
      <c r="AB110" s="161"/>
      <c r="AC110" s="161"/>
      <c r="AD110" s="161"/>
      <c r="AE110" s="161"/>
      <c r="AF110" s="161"/>
      <c r="AG110" s="161"/>
      <c r="AH110" s="161"/>
    </row>
    <row r="111" spans="1:34" x14ac:dyDescent="0.2">
      <c r="A111" s="72"/>
      <c r="B111" s="72"/>
      <c r="C111" s="70"/>
      <c r="D111" s="67"/>
      <c r="E111" s="169"/>
      <c r="F111" s="167"/>
      <c r="G111" s="167"/>
      <c r="H111" s="167"/>
      <c r="I111" s="167"/>
      <c r="J111" s="167"/>
      <c r="K111" s="142"/>
      <c r="L111" s="146"/>
      <c r="M111" s="146"/>
      <c r="N111" s="155"/>
      <c r="O111" s="155"/>
      <c r="P111" s="155"/>
      <c r="Q111" s="95">
        <f t="shared" si="2"/>
        <v>0</v>
      </c>
      <c r="R111" s="94">
        <v>109</v>
      </c>
      <c r="S111" s="98"/>
      <c r="T111" s="98"/>
      <c r="U111" s="99"/>
      <c r="V111" s="100"/>
      <c r="X111" s="161"/>
      <c r="Y111" s="161"/>
      <c r="Z111" s="161"/>
      <c r="AA111" s="161"/>
      <c r="AB111" s="161"/>
      <c r="AC111" s="161"/>
      <c r="AD111" s="161"/>
      <c r="AE111" s="161"/>
      <c r="AF111" s="161"/>
      <c r="AG111" s="161"/>
      <c r="AH111" s="161"/>
    </row>
    <row r="112" spans="1:34" x14ac:dyDescent="0.2">
      <c r="A112" s="72"/>
      <c r="B112" s="72"/>
      <c r="C112" s="70"/>
      <c r="D112" s="67"/>
      <c r="E112" s="169"/>
      <c r="F112" s="167"/>
      <c r="G112" s="142"/>
      <c r="H112" s="167"/>
      <c r="I112" s="167"/>
      <c r="J112" s="167"/>
      <c r="K112" s="142"/>
      <c r="L112" s="146"/>
      <c r="M112" s="146"/>
      <c r="N112" s="155"/>
      <c r="O112" s="155"/>
      <c r="P112" s="155"/>
      <c r="Q112" s="95">
        <f t="shared" si="2"/>
        <v>0</v>
      </c>
      <c r="R112" s="94">
        <v>110</v>
      </c>
      <c r="S112" s="98"/>
      <c r="T112" s="98"/>
      <c r="U112" s="99"/>
      <c r="V112" s="100"/>
      <c r="X112" s="161"/>
      <c r="Y112" s="161"/>
      <c r="Z112" s="161"/>
      <c r="AA112" s="161"/>
      <c r="AB112" s="161"/>
      <c r="AC112" s="161"/>
      <c r="AD112" s="161"/>
      <c r="AE112" s="161"/>
      <c r="AF112" s="161"/>
      <c r="AG112" s="161"/>
      <c r="AH112" s="161"/>
    </row>
    <row r="113" spans="1:34" x14ac:dyDescent="0.2">
      <c r="A113" s="72"/>
      <c r="B113" s="72"/>
      <c r="C113" s="70"/>
      <c r="D113" s="67"/>
      <c r="E113" s="169"/>
      <c r="F113" s="165"/>
      <c r="G113" s="165"/>
      <c r="H113" s="142"/>
      <c r="I113" s="165"/>
      <c r="J113" s="165"/>
      <c r="K113" s="165"/>
      <c r="L113" s="166"/>
      <c r="M113" s="166"/>
      <c r="N113" s="155"/>
      <c r="O113" s="155"/>
      <c r="P113" s="155"/>
      <c r="Q113" s="95">
        <f t="shared" si="2"/>
        <v>0</v>
      </c>
      <c r="R113" s="94">
        <v>111</v>
      </c>
      <c r="S113" s="98"/>
      <c r="T113" s="98"/>
      <c r="U113" s="99"/>
      <c r="V113" s="100"/>
      <c r="X113" s="161"/>
      <c r="Y113" s="161"/>
      <c r="Z113" s="161"/>
      <c r="AA113" s="161"/>
      <c r="AB113" s="161"/>
      <c r="AC113" s="161"/>
      <c r="AD113" s="161"/>
      <c r="AE113" s="161"/>
      <c r="AF113" s="161"/>
      <c r="AG113" s="161"/>
      <c r="AH113" s="161"/>
    </row>
    <row r="114" spans="1:34" x14ac:dyDescent="0.2">
      <c r="A114" s="72"/>
      <c r="B114" s="72"/>
      <c r="C114" s="70"/>
      <c r="D114" s="67"/>
      <c r="E114" s="169"/>
      <c r="F114" s="142"/>
      <c r="G114" s="142"/>
      <c r="H114" s="167"/>
      <c r="I114" s="167"/>
      <c r="J114" s="153"/>
      <c r="K114" s="142"/>
      <c r="L114" s="146"/>
      <c r="M114" s="146"/>
      <c r="N114" s="155"/>
      <c r="O114" s="155"/>
      <c r="P114" s="148"/>
      <c r="Q114" s="95">
        <f t="shared" si="2"/>
        <v>0</v>
      </c>
      <c r="R114" s="94">
        <v>112</v>
      </c>
      <c r="S114" s="98"/>
      <c r="T114" s="98"/>
      <c r="U114" s="99"/>
      <c r="V114" s="100"/>
      <c r="X114" s="161"/>
      <c r="Y114" s="161"/>
      <c r="Z114" s="161"/>
      <c r="AA114" s="161"/>
      <c r="AB114" s="161"/>
      <c r="AC114" s="161"/>
      <c r="AD114" s="161"/>
      <c r="AE114" s="161"/>
      <c r="AF114" s="161"/>
      <c r="AG114" s="161"/>
      <c r="AH114" s="161"/>
    </row>
    <row r="115" spans="1:34" x14ac:dyDescent="0.2">
      <c r="A115" s="72"/>
      <c r="B115" s="72"/>
      <c r="C115" s="70"/>
      <c r="D115" s="67"/>
      <c r="E115" s="169"/>
      <c r="F115" s="167"/>
      <c r="G115" s="167"/>
      <c r="H115" s="167"/>
      <c r="I115" s="167"/>
      <c r="J115" s="167"/>
      <c r="K115" s="142"/>
      <c r="L115" s="146"/>
      <c r="M115" s="146"/>
      <c r="N115" s="155"/>
      <c r="O115" s="155"/>
      <c r="P115" s="155"/>
      <c r="Q115" s="95">
        <f t="shared" si="2"/>
        <v>0</v>
      </c>
      <c r="R115" s="94">
        <v>113</v>
      </c>
      <c r="S115" s="98"/>
      <c r="T115" s="98"/>
      <c r="U115" s="99"/>
      <c r="V115" s="100"/>
      <c r="X115" s="161"/>
      <c r="Y115" s="161"/>
      <c r="Z115" s="161"/>
      <c r="AA115" s="161"/>
      <c r="AB115" s="161"/>
      <c r="AC115" s="161"/>
      <c r="AD115" s="161"/>
      <c r="AE115" s="161"/>
      <c r="AF115" s="161"/>
      <c r="AG115" s="161"/>
      <c r="AH115" s="161"/>
    </row>
    <row r="116" spans="1:34" x14ac:dyDescent="0.2">
      <c r="A116" s="72"/>
      <c r="B116" s="72"/>
      <c r="C116" s="70"/>
      <c r="D116" s="67"/>
      <c r="E116" s="169"/>
      <c r="F116" s="165"/>
      <c r="G116" s="165"/>
      <c r="H116" s="142"/>
      <c r="I116" s="142"/>
      <c r="J116" s="165"/>
      <c r="K116" s="165"/>
      <c r="L116" s="166"/>
      <c r="M116" s="166"/>
      <c r="N116" s="155"/>
      <c r="O116" s="155"/>
      <c r="P116" s="155"/>
      <c r="Q116" s="95">
        <f t="shared" si="2"/>
        <v>0</v>
      </c>
      <c r="R116" s="94">
        <v>114</v>
      </c>
      <c r="S116" s="98"/>
      <c r="T116" s="98"/>
      <c r="U116" s="99"/>
      <c r="V116" s="100"/>
      <c r="X116" s="161"/>
      <c r="Y116" s="161"/>
      <c r="Z116" s="161"/>
      <c r="AA116" s="161"/>
      <c r="AB116" s="161"/>
      <c r="AC116" s="161"/>
      <c r="AD116" s="161"/>
      <c r="AE116" s="161"/>
      <c r="AF116" s="161"/>
      <c r="AG116" s="161"/>
      <c r="AH116" s="161"/>
    </row>
    <row r="117" spans="1:34" x14ac:dyDescent="0.2">
      <c r="A117" s="72"/>
      <c r="B117" s="72"/>
      <c r="C117" s="70"/>
      <c r="D117" s="67"/>
      <c r="E117" s="169"/>
      <c r="F117" s="142"/>
      <c r="G117" s="142"/>
      <c r="H117" s="167"/>
      <c r="I117" s="167"/>
      <c r="J117" s="167"/>
      <c r="K117" s="142"/>
      <c r="L117" s="146"/>
      <c r="M117" s="146"/>
      <c r="N117" s="155"/>
      <c r="O117" s="155"/>
      <c r="P117" s="155"/>
      <c r="Q117" s="95">
        <f t="shared" si="2"/>
        <v>0</v>
      </c>
      <c r="R117" s="94">
        <v>115</v>
      </c>
      <c r="S117" s="98"/>
      <c r="T117" s="98"/>
      <c r="U117" s="99"/>
      <c r="V117" s="100"/>
      <c r="X117" s="161"/>
      <c r="Y117" s="161"/>
      <c r="Z117" s="161"/>
      <c r="AA117" s="161"/>
      <c r="AB117" s="161"/>
      <c r="AC117" s="161"/>
      <c r="AD117" s="161"/>
      <c r="AE117" s="161"/>
      <c r="AF117" s="161"/>
      <c r="AG117" s="161"/>
      <c r="AH117" s="161"/>
    </row>
    <row r="118" spans="1:34" x14ac:dyDescent="0.2">
      <c r="A118" s="72"/>
      <c r="B118" s="72"/>
      <c r="C118" s="70"/>
      <c r="D118" s="67"/>
      <c r="E118" s="169"/>
      <c r="F118" s="167"/>
      <c r="G118" s="142"/>
      <c r="H118" s="167"/>
      <c r="I118" s="167"/>
      <c r="J118" s="167"/>
      <c r="K118" s="142"/>
      <c r="L118" s="166"/>
      <c r="M118" s="166"/>
      <c r="N118" s="155"/>
      <c r="O118" s="155"/>
      <c r="P118" s="155"/>
      <c r="Q118" s="95">
        <f t="shared" si="2"/>
        <v>0</v>
      </c>
      <c r="R118" s="94">
        <v>116</v>
      </c>
      <c r="S118" s="98"/>
      <c r="T118" s="98"/>
      <c r="U118" s="99"/>
      <c r="V118" s="100"/>
      <c r="X118" s="161"/>
      <c r="Y118" s="161"/>
      <c r="Z118" s="161"/>
      <c r="AA118" s="161"/>
      <c r="AB118" s="161"/>
      <c r="AC118" s="161"/>
      <c r="AD118" s="161"/>
      <c r="AE118" s="161"/>
      <c r="AF118" s="161"/>
      <c r="AG118" s="161"/>
      <c r="AH118" s="161"/>
    </row>
    <row r="119" spans="1:34" x14ac:dyDescent="0.2">
      <c r="A119" s="72"/>
      <c r="B119" s="72"/>
      <c r="C119" s="70"/>
      <c r="D119" s="67"/>
      <c r="E119" s="169"/>
      <c r="F119" s="165"/>
      <c r="G119" s="165"/>
      <c r="H119" s="142"/>
      <c r="I119" s="142"/>
      <c r="J119" s="165"/>
      <c r="K119" s="165"/>
      <c r="L119" s="166"/>
      <c r="M119" s="166"/>
      <c r="N119" s="155"/>
      <c r="O119" s="155"/>
      <c r="P119" s="155"/>
      <c r="Q119" s="95">
        <f t="shared" si="2"/>
        <v>0</v>
      </c>
      <c r="R119" s="94">
        <v>117</v>
      </c>
      <c r="S119" s="98"/>
      <c r="T119" s="98"/>
      <c r="U119" s="99"/>
      <c r="V119" s="100"/>
      <c r="X119" s="161"/>
      <c r="Y119" s="161"/>
      <c r="Z119" s="161"/>
      <c r="AA119" s="161"/>
      <c r="AB119" s="161"/>
      <c r="AC119" s="161"/>
      <c r="AD119" s="161"/>
      <c r="AE119" s="161"/>
      <c r="AF119" s="161"/>
      <c r="AG119" s="161"/>
      <c r="AH119" s="161"/>
    </row>
    <row r="120" spans="1:34" x14ac:dyDescent="0.2">
      <c r="A120" s="72"/>
      <c r="B120" s="72"/>
      <c r="C120" s="70"/>
      <c r="D120" s="67"/>
      <c r="E120" s="169"/>
      <c r="F120" s="165"/>
      <c r="G120" s="165"/>
      <c r="H120" s="142"/>
      <c r="I120" s="142"/>
      <c r="J120" s="165"/>
      <c r="K120" s="165"/>
      <c r="L120" s="166"/>
      <c r="M120" s="166"/>
      <c r="N120" s="155"/>
      <c r="O120" s="155"/>
      <c r="P120" s="155"/>
      <c r="Q120" s="95">
        <f t="shared" si="2"/>
        <v>0</v>
      </c>
      <c r="R120" s="94">
        <v>118</v>
      </c>
      <c r="S120" s="98"/>
      <c r="T120" s="98"/>
      <c r="U120" s="99"/>
      <c r="V120" s="100"/>
      <c r="X120" s="161"/>
      <c r="Y120" s="161"/>
      <c r="Z120" s="161"/>
      <c r="AA120" s="161"/>
      <c r="AB120" s="161"/>
      <c r="AC120" s="161"/>
      <c r="AD120" s="161"/>
      <c r="AE120" s="161"/>
      <c r="AF120" s="161"/>
      <c r="AG120" s="161"/>
      <c r="AH120" s="161"/>
    </row>
    <row r="121" spans="1:34" x14ac:dyDescent="0.2">
      <c r="A121" s="72"/>
      <c r="B121" s="72"/>
      <c r="C121" s="70"/>
      <c r="D121" s="67"/>
      <c r="E121" s="169"/>
      <c r="F121" s="167"/>
      <c r="G121" s="142"/>
      <c r="H121" s="167"/>
      <c r="I121" s="167"/>
      <c r="J121" s="153"/>
      <c r="K121" s="142"/>
      <c r="L121" s="146"/>
      <c r="M121" s="146"/>
      <c r="N121" s="155"/>
      <c r="O121" s="155"/>
      <c r="P121" s="155"/>
      <c r="Q121" s="95">
        <f t="shared" si="2"/>
        <v>0</v>
      </c>
      <c r="R121" s="94">
        <v>119</v>
      </c>
      <c r="S121" s="98"/>
      <c r="T121" s="98"/>
      <c r="U121" s="99"/>
      <c r="V121" s="100"/>
      <c r="X121" s="161"/>
      <c r="Y121" s="161"/>
      <c r="Z121" s="161"/>
      <c r="AA121" s="161"/>
      <c r="AB121" s="161"/>
      <c r="AC121" s="161"/>
      <c r="AD121" s="161"/>
      <c r="AE121" s="161"/>
      <c r="AF121" s="161"/>
      <c r="AG121" s="161"/>
      <c r="AH121" s="161"/>
    </row>
    <row r="122" spans="1:34" x14ac:dyDescent="0.2">
      <c r="A122" s="72"/>
      <c r="B122" s="72"/>
      <c r="C122" s="70"/>
      <c r="D122" s="67"/>
      <c r="E122" s="169"/>
      <c r="F122" s="142"/>
      <c r="G122" s="142"/>
      <c r="H122" s="167"/>
      <c r="I122" s="167"/>
      <c r="J122" s="167"/>
      <c r="K122" s="142"/>
      <c r="L122" s="146"/>
      <c r="M122" s="146"/>
      <c r="N122" s="155"/>
      <c r="O122" s="155"/>
      <c r="P122" s="155"/>
      <c r="Q122" s="95">
        <f t="shared" si="2"/>
        <v>0</v>
      </c>
      <c r="R122" s="94">
        <v>120</v>
      </c>
      <c r="S122" s="98"/>
      <c r="T122" s="98"/>
      <c r="U122" s="99"/>
      <c r="V122" s="100"/>
      <c r="X122" s="161"/>
      <c r="Y122" s="161"/>
      <c r="Z122" s="161"/>
      <c r="AA122" s="161"/>
      <c r="AB122" s="161"/>
      <c r="AC122" s="161"/>
      <c r="AD122" s="161"/>
      <c r="AE122" s="161"/>
      <c r="AF122" s="161"/>
      <c r="AG122" s="161"/>
      <c r="AH122" s="161"/>
    </row>
    <row r="123" spans="1:34" x14ac:dyDescent="0.2">
      <c r="A123" s="72"/>
      <c r="B123" s="72"/>
      <c r="C123" s="70"/>
      <c r="D123" s="67"/>
      <c r="E123" s="169"/>
      <c r="F123" s="167"/>
      <c r="G123" s="142"/>
      <c r="H123" s="167"/>
      <c r="I123" s="167"/>
      <c r="J123" s="153"/>
      <c r="K123" s="142"/>
      <c r="L123" s="146"/>
      <c r="M123" s="146"/>
      <c r="N123" s="155"/>
      <c r="O123" s="155"/>
      <c r="P123" s="148"/>
      <c r="Q123" s="95">
        <f t="shared" si="2"/>
        <v>0</v>
      </c>
      <c r="R123" s="94">
        <v>121</v>
      </c>
      <c r="S123" s="98"/>
      <c r="T123" s="98"/>
      <c r="U123" s="99"/>
      <c r="V123" s="100"/>
      <c r="X123" s="161"/>
      <c r="Y123" s="161"/>
      <c r="Z123" s="161"/>
      <c r="AA123" s="161"/>
      <c r="AB123" s="161"/>
      <c r="AC123" s="161"/>
      <c r="AD123" s="161"/>
      <c r="AE123" s="161"/>
      <c r="AF123" s="161"/>
      <c r="AG123" s="161"/>
      <c r="AH123" s="161"/>
    </row>
    <row r="124" spans="1:34" x14ac:dyDescent="0.2">
      <c r="A124" s="72"/>
      <c r="B124" s="72"/>
      <c r="C124" s="70"/>
      <c r="D124" s="67"/>
      <c r="E124" s="169"/>
      <c r="F124" s="167"/>
      <c r="G124" s="142"/>
      <c r="H124" s="142"/>
      <c r="I124" s="167"/>
      <c r="J124" s="167"/>
      <c r="K124" s="142"/>
      <c r="L124" s="166"/>
      <c r="M124" s="166"/>
      <c r="N124" s="155"/>
      <c r="O124" s="155"/>
      <c r="P124" s="155"/>
      <c r="Q124" s="95">
        <f t="shared" si="2"/>
        <v>0</v>
      </c>
      <c r="R124" s="94">
        <v>122</v>
      </c>
      <c r="S124" s="98"/>
      <c r="T124" s="98"/>
      <c r="U124" s="99"/>
      <c r="V124" s="100"/>
      <c r="X124" s="161"/>
      <c r="Y124" s="161"/>
      <c r="Z124" s="161"/>
      <c r="AA124" s="161"/>
      <c r="AB124" s="161"/>
      <c r="AC124" s="161"/>
      <c r="AD124" s="161"/>
      <c r="AE124" s="161"/>
      <c r="AF124" s="161"/>
      <c r="AG124" s="161"/>
      <c r="AH124" s="161"/>
    </row>
    <row r="125" spans="1:34" x14ac:dyDescent="0.2">
      <c r="A125" s="72"/>
      <c r="B125" s="72"/>
      <c r="C125" s="70"/>
      <c r="D125" s="67"/>
      <c r="E125" s="169"/>
      <c r="F125" s="165"/>
      <c r="G125" s="165"/>
      <c r="H125" s="142"/>
      <c r="I125" s="142"/>
      <c r="J125" s="165"/>
      <c r="K125" s="165"/>
      <c r="L125" s="166"/>
      <c r="M125" s="166"/>
      <c r="N125" s="155"/>
      <c r="O125" s="155"/>
      <c r="P125" s="155"/>
      <c r="Q125" s="95">
        <f t="shared" si="2"/>
        <v>0</v>
      </c>
      <c r="R125" s="94">
        <v>123</v>
      </c>
      <c r="S125" s="98"/>
      <c r="T125" s="98"/>
      <c r="U125" s="99"/>
      <c r="V125" s="100"/>
      <c r="X125" s="161"/>
      <c r="Y125" s="161"/>
      <c r="Z125" s="161"/>
      <c r="AA125" s="161"/>
      <c r="AB125" s="161"/>
      <c r="AC125" s="161"/>
      <c r="AD125" s="161"/>
      <c r="AE125" s="161"/>
      <c r="AF125" s="161"/>
      <c r="AG125" s="161"/>
      <c r="AH125" s="161"/>
    </row>
    <row r="126" spans="1:34" x14ac:dyDescent="0.2">
      <c r="A126" s="72"/>
      <c r="B126" s="72"/>
      <c r="C126" s="70"/>
      <c r="D126" s="67"/>
      <c r="E126" s="169"/>
      <c r="F126" s="165"/>
      <c r="G126" s="165"/>
      <c r="H126" s="142"/>
      <c r="I126" s="142"/>
      <c r="J126" s="165"/>
      <c r="K126" s="165"/>
      <c r="L126" s="166"/>
      <c r="M126" s="166"/>
      <c r="N126" s="155"/>
      <c r="O126" s="155"/>
      <c r="P126" s="155"/>
      <c r="Q126" s="95">
        <f t="shared" si="2"/>
        <v>0</v>
      </c>
      <c r="R126" s="94">
        <v>124</v>
      </c>
      <c r="S126" s="98"/>
      <c r="T126" s="98"/>
      <c r="U126" s="99"/>
      <c r="V126" s="100"/>
      <c r="X126" s="161"/>
      <c r="Y126" s="161"/>
      <c r="Z126" s="161"/>
      <c r="AA126" s="161"/>
      <c r="AB126" s="161"/>
      <c r="AC126" s="161"/>
      <c r="AD126" s="161"/>
      <c r="AE126" s="161"/>
      <c r="AF126" s="161"/>
      <c r="AG126" s="161"/>
      <c r="AH126" s="161"/>
    </row>
    <row r="127" spans="1:34" x14ac:dyDescent="0.2">
      <c r="A127" s="72"/>
      <c r="B127" s="72"/>
      <c r="C127" s="70"/>
      <c r="D127" s="67"/>
      <c r="E127" s="169"/>
      <c r="F127" s="142"/>
      <c r="G127" s="142"/>
      <c r="H127" s="167"/>
      <c r="I127" s="167"/>
      <c r="J127" s="153"/>
      <c r="K127" s="142"/>
      <c r="L127" s="146"/>
      <c r="M127" s="154"/>
      <c r="N127" s="155"/>
      <c r="O127" s="155"/>
      <c r="P127" s="155"/>
      <c r="Q127" s="95">
        <f t="shared" si="2"/>
        <v>0</v>
      </c>
      <c r="R127" s="94">
        <v>125</v>
      </c>
      <c r="S127" s="98"/>
      <c r="T127" s="98"/>
      <c r="U127" s="99"/>
      <c r="V127" s="100"/>
      <c r="X127" s="161"/>
      <c r="Y127" s="161"/>
      <c r="Z127" s="161"/>
      <c r="AA127" s="161"/>
      <c r="AB127" s="161"/>
      <c r="AC127" s="161"/>
      <c r="AD127" s="161"/>
      <c r="AE127" s="161"/>
      <c r="AF127" s="161"/>
      <c r="AG127" s="161"/>
      <c r="AH127" s="161"/>
    </row>
    <row r="128" spans="1:34" x14ac:dyDescent="0.2">
      <c r="A128" s="72"/>
      <c r="B128" s="72"/>
      <c r="C128" s="70"/>
      <c r="D128" s="67"/>
      <c r="E128" s="169"/>
      <c r="F128" s="167"/>
      <c r="G128" s="142"/>
      <c r="H128" s="167"/>
      <c r="I128" s="167"/>
      <c r="J128" s="167"/>
      <c r="K128" s="142"/>
      <c r="L128" s="146"/>
      <c r="M128" s="146"/>
      <c r="N128" s="155"/>
      <c r="O128" s="155"/>
      <c r="P128" s="155"/>
      <c r="Q128" s="95">
        <f t="shared" si="2"/>
        <v>0</v>
      </c>
      <c r="R128" s="94">
        <v>126</v>
      </c>
      <c r="S128" s="98"/>
      <c r="T128" s="98"/>
      <c r="U128" s="99"/>
      <c r="V128" s="100"/>
      <c r="X128" s="161"/>
      <c r="Y128" s="161"/>
      <c r="Z128" s="161"/>
      <c r="AA128" s="161"/>
      <c r="AB128" s="161"/>
      <c r="AC128" s="161"/>
      <c r="AD128" s="161"/>
      <c r="AE128" s="161"/>
      <c r="AF128" s="161"/>
      <c r="AG128" s="161"/>
      <c r="AH128" s="161"/>
    </row>
    <row r="129" spans="1:34" x14ac:dyDescent="0.2">
      <c r="A129" s="72"/>
      <c r="B129" s="72"/>
      <c r="C129" s="70"/>
      <c r="D129" s="67"/>
      <c r="E129" s="169"/>
      <c r="F129" s="165"/>
      <c r="G129" s="142"/>
      <c r="H129" s="142"/>
      <c r="I129" s="142"/>
      <c r="J129" s="153"/>
      <c r="K129" s="165"/>
      <c r="L129" s="166"/>
      <c r="M129" s="166"/>
      <c r="N129" s="155"/>
      <c r="O129" s="155"/>
      <c r="P129" s="155"/>
      <c r="Q129" s="95">
        <f t="shared" si="2"/>
        <v>0</v>
      </c>
      <c r="R129" s="94">
        <v>127</v>
      </c>
      <c r="S129" s="98"/>
      <c r="T129" s="98"/>
      <c r="U129" s="99"/>
      <c r="V129" s="100"/>
      <c r="X129" s="161"/>
      <c r="Y129" s="161"/>
      <c r="Z129" s="161"/>
      <c r="AA129" s="161"/>
      <c r="AB129" s="161"/>
      <c r="AC129" s="161"/>
      <c r="AD129" s="161"/>
      <c r="AE129" s="161"/>
      <c r="AF129" s="161"/>
      <c r="AG129" s="161"/>
      <c r="AH129" s="161"/>
    </row>
    <row r="130" spans="1:34" x14ac:dyDescent="0.2">
      <c r="A130" s="72"/>
      <c r="B130" s="72"/>
      <c r="C130" s="70"/>
      <c r="D130" s="67"/>
      <c r="E130" s="169"/>
      <c r="F130" s="165"/>
      <c r="G130" s="165"/>
      <c r="H130" s="142"/>
      <c r="I130" s="142"/>
      <c r="J130" s="165"/>
      <c r="K130" s="165"/>
      <c r="L130" s="166"/>
      <c r="M130" s="166"/>
      <c r="N130" s="155"/>
      <c r="O130" s="155"/>
      <c r="P130" s="155"/>
      <c r="Q130" s="95">
        <f t="shared" si="2"/>
        <v>0</v>
      </c>
      <c r="R130" s="94">
        <v>128</v>
      </c>
      <c r="S130" s="98"/>
      <c r="T130" s="98"/>
      <c r="U130" s="99"/>
      <c r="V130" s="100"/>
      <c r="X130" s="161"/>
      <c r="Y130" s="161"/>
      <c r="Z130" s="161"/>
      <c r="AA130" s="161"/>
      <c r="AB130" s="161"/>
      <c r="AC130" s="161"/>
      <c r="AD130" s="161"/>
      <c r="AE130" s="161"/>
      <c r="AF130" s="161"/>
      <c r="AG130" s="161"/>
      <c r="AH130" s="161"/>
    </row>
    <row r="131" spans="1:34" x14ac:dyDescent="0.2">
      <c r="A131" s="72"/>
      <c r="B131" s="72"/>
      <c r="C131" s="70"/>
      <c r="D131" s="67"/>
      <c r="E131" s="169"/>
      <c r="F131" s="165"/>
      <c r="G131" s="165"/>
      <c r="H131" s="142"/>
      <c r="I131" s="142"/>
      <c r="J131" s="165"/>
      <c r="K131" s="165"/>
      <c r="L131" s="166"/>
      <c r="M131" s="166"/>
      <c r="N131" s="155"/>
      <c r="O131" s="155"/>
      <c r="P131" s="155"/>
      <c r="Q131" s="95">
        <f t="shared" si="2"/>
        <v>0</v>
      </c>
      <c r="R131" s="94">
        <v>129</v>
      </c>
      <c r="S131" s="98"/>
      <c r="T131" s="98"/>
      <c r="U131" s="99"/>
      <c r="V131" s="100"/>
      <c r="X131" s="161"/>
      <c r="Y131" s="161"/>
      <c r="Z131" s="161"/>
      <c r="AA131" s="161"/>
      <c r="AB131" s="161"/>
      <c r="AC131" s="161"/>
      <c r="AD131" s="161"/>
      <c r="AE131" s="161"/>
      <c r="AF131" s="161"/>
      <c r="AG131" s="161"/>
      <c r="AH131" s="161"/>
    </row>
    <row r="132" spans="1:34" x14ac:dyDescent="0.2">
      <c r="A132" s="72"/>
      <c r="B132" s="72"/>
      <c r="C132" s="70"/>
      <c r="D132" s="67"/>
      <c r="E132" s="169"/>
      <c r="F132" s="167"/>
      <c r="G132" s="142"/>
      <c r="H132" s="142"/>
      <c r="I132" s="167"/>
      <c r="J132" s="167"/>
      <c r="K132" s="142"/>
      <c r="L132" s="166"/>
      <c r="M132" s="166"/>
      <c r="N132" s="155"/>
      <c r="O132" s="155"/>
      <c r="P132" s="155"/>
      <c r="Q132" s="95">
        <f t="shared" si="2"/>
        <v>0</v>
      </c>
      <c r="R132" s="94">
        <v>130</v>
      </c>
      <c r="S132" s="98"/>
      <c r="T132" s="98"/>
      <c r="U132" s="99"/>
      <c r="V132" s="100"/>
      <c r="X132" s="161"/>
      <c r="Y132" s="161"/>
      <c r="Z132" s="161"/>
      <c r="AA132" s="161"/>
      <c r="AB132" s="161"/>
      <c r="AC132" s="161"/>
      <c r="AD132" s="161"/>
      <c r="AE132" s="161"/>
      <c r="AF132" s="161"/>
      <c r="AG132" s="161"/>
      <c r="AH132" s="161"/>
    </row>
    <row r="133" spans="1:34" x14ac:dyDescent="0.2">
      <c r="A133" s="72"/>
      <c r="B133" s="72"/>
      <c r="C133" s="70"/>
      <c r="D133" s="67"/>
      <c r="E133" s="169"/>
      <c r="F133" s="167"/>
      <c r="G133" s="167"/>
      <c r="H133" s="167"/>
      <c r="I133" s="167"/>
      <c r="J133" s="167"/>
      <c r="K133" s="142"/>
      <c r="L133" s="146"/>
      <c r="M133" s="154"/>
      <c r="N133" s="155"/>
      <c r="O133" s="148"/>
      <c r="P133" s="148"/>
      <c r="Q133" s="95">
        <f t="shared" ref="Q133:Q196" si="3">SUM(E133:P133)</f>
        <v>0</v>
      </c>
      <c r="R133" s="94">
        <v>131</v>
      </c>
      <c r="S133" s="98"/>
      <c r="T133" s="98"/>
      <c r="U133" s="99"/>
      <c r="V133" s="100"/>
      <c r="X133" s="161"/>
      <c r="Y133" s="161"/>
      <c r="Z133" s="161"/>
      <c r="AA133" s="161"/>
      <c r="AB133" s="161"/>
      <c r="AC133" s="161"/>
      <c r="AD133" s="161"/>
      <c r="AE133" s="161"/>
      <c r="AF133" s="161"/>
      <c r="AG133" s="161"/>
      <c r="AH133" s="161"/>
    </row>
    <row r="134" spans="1:34" x14ac:dyDescent="0.2">
      <c r="A134" s="72"/>
      <c r="B134" s="72"/>
      <c r="C134" s="70"/>
      <c r="D134" s="67"/>
      <c r="E134" s="169"/>
      <c r="F134" s="165"/>
      <c r="G134" s="165"/>
      <c r="H134" s="142"/>
      <c r="I134" s="142"/>
      <c r="J134" s="165"/>
      <c r="K134" s="165"/>
      <c r="L134" s="166"/>
      <c r="M134" s="166"/>
      <c r="N134" s="155"/>
      <c r="O134" s="155"/>
      <c r="P134" s="155"/>
      <c r="Q134" s="95">
        <f t="shared" si="3"/>
        <v>0</v>
      </c>
      <c r="R134" s="94">
        <v>132</v>
      </c>
      <c r="S134" s="98"/>
      <c r="T134" s="98"/>
      <c r="U134" s="99"/>
      <c r="V134" s="100"/>
      <c r="X134" s="161"/>
      <c r="Y134" s="161"/>
      <c r="Z134" s="161"/>
      <c r="AA134" s="161"/>
      <c r="AB134" s="161"/>
      <c r="AC134" s="161"/>
      <c r="AD134" s="161"/>
      <c r="AE134" s="161"/>
      <c r="AF134" s="161"/>
      <c r="AG134" s="161"/>
      <c r="AH134" s="161"/>
    </row>
    <row r="135" spans="1:34" x14ac:dyDescent="0.2">
      <c r="A135" s="72"/>
      <c r="B135" s="72"/>
      <c r="C135" s="70"/>
      <c r="D135" s="67"/>
      <c r="E135" s="169"/>
      <c r="F135" s="167"/>
      <c r="G135" s="167"/>
      <c r="H135" s="167"/>
      <c r="I135" s="167"/>
      <c r="J135" s="167"/>
      <c r="K135" s="142"/>
      <c r="L135" s="146"/>
      <c r="M135" s="146"/>
      <c r="N135" s="155"/>
      <c r="O135" s="155"/>
      <c r="P135" s="155"/>
      <c r="Q135" s="95">
        <f t="shared" si="3"/>
        <v>0</v>
      </c>
      <c r="R135" s="94">
        <v>133</v>
      </c>
      <c r="S135" s="98"/>
      <c r="T135" s="98"/>
      <c r="U135" s="99"/>
      <c r="V135" s="100"/>
      <c r="X135" s="161"/>
      <c r="Y135" s="161"/>
      <c r="Z135" s="161"/>
      <c r="AA135" s="161"/>
      <c r="AB135" s="161"/>
      <c r="AC135" s="161"/>
      <c r="AD135" s="161"/>
      <c r="AE135" s="161"/>
      <c r="AF135" s="161"/>
      <c r="AG135" s="161"/>
      <c r="AH135" s="161"/>
    </row>
    <row r="136" spans="1:34" x14ac:dyDescent="0.2">
      <c r="A136" s="72"/>
      <c r="B136" s="72"/>
      <c r="C136" s="70"/>
      <c r="D136" s="67"/>
      <c r="E136" s="169"/>
      <c r="F136" s="167"/>
      <c r="G136" s="167"/>
      <c r="H136" s="167"/>
      <c r="I136" s="167"/>
      <c r="J136" s="167"/>
      <c r="K136" s="142"/>
      <c r="L136" s="146"/>
      <c r="M136" s="146"/>
      <c r="N136" s="155"/>
      <c r="O136" s="155"/>
      <c r="P136" s="155"/>
      <c r="Q136" s="95">
        <f t="shared" si="3"/>
        <v>0</v>
      </c>
      <c r="R136" s="94">
        <v>134</v>
      </c>
      <c r="S136" s="98"/>
      <c r="T136" s="98"/>
      <c r="U136" s="99"/>
      <c r="V136" s="100"/>
      <c r="X136" s="161"/>
      <c r="Y136" s="161"/>
      <c r="Z136" s="161"/>
      <c r="AA136" s="161"/>
      <c r="AB136" s="161"/>
      <c r="AC136" s="161"/>
      <c r="AD136" s="161"/>
      <c r="AE136" s="161"/>
      <c r="AF136" s="161"/>
      <c r="AG136" s="161"/>
      <c r="AH136" s="161"/>
    </row>
    <row r="137" spans="1:34" x14ac:dyDescent="0.2">
      <c r="A137" s="72"/>
      <c r="B137" s="72"/>
      <c r="C137" s="70"/>
      <c r="D137" s="67"/>
      <c r="E137" s="169"/>
      <c r="F137" s="142"/>
      <c r="G137" s="142"/>
      <c r="H137" s="167"/>
      <c r="I137" s="167"/>
      <c r="J137" s="167"/>
      <c r="K137" s="142"/>
      <c r="L137" s="146"/>
      <c r="M137" s="146"/>
      <c r="N137" s="155"/>
      <c r="O137" s="155"/>
      <c r="P137" s="155"/>
      <c r="Q137" s="95">
        <f t="shared" si="3"/>
        <v>0</v>
      </c>
      <c r="R137" s="94">
        <v>135</v>
      </c>
      <c r="S137" s="98"/>
      <c r="T137" s="98"/>
      <c r="U137" s="99"/>
      <c r="V137" s="100"/>
      <c r="X137" s="161"/>
      <c r="Y137" s="161"/>
      <c r="Z137" s="161"/>
      <c r="AA137" s="161"/>
      <c r="AB137" s="161"/>
      <c r="AC137" s="161"/>
      <c r="AD137" s="161"/>
      <c r="AE137" s="161"/>
      <c r="AF137" s="161"/>
      <c r="AG137" s="161"/>
      <c r="AH137" s="161"/>
    </row>
    <row r="138" spans="1:34" x14ac:dyDescent="0.2">
      <c r="A138" s="72"/>
      <c r="B138" s="72"/>
      <c r="C138" s="70"/>
      <c r="D138" s="67"/>
      <c r="E138" s="169"/>
      <c r="F138" s="167"/>
      <c r="G138" s="167"/>
      <c r="H138" s="167"/>
      <c r="I138" s="167"/>
      <c r="J138" s="167"/>
      <c r="K138" s="142"/>
      <c r="L138" s="166"/>
      <c r="M138" s="166"/>
      <c r="N138" s="155"/>
      <c r="O138" s="155"/>
      <c r="P138" s="155"/>
      <c r="Q138" s="95">
        <f t="shared" si="3"/>
        <v>0</v>
      </c>
      <c r="R138" s="94">
        <v>136</v>
      </c>
      <c r="S138" s="98"/>
      <c r="T138" s="98"/>
      <c r="U138" s="99"/>
      <c r="V138" s="100"/>
      <c r="X138" s="161"/>
      <c r="Y138" s="161"/>
      <c r="Z138" s="161"/>
      <c r="AA138" s="161"/>
      <c r="AB138" s="161"/>
      <c r="AC138" s="161"/>
      <c r="AD138" s="161"/>
      <c r="AE138" s="161"/>
      <c r="AF138" s="161"/>
      <c r="AG138" s="161"/>
      <c r="AH138" s="161"/>
    </row>
    <row r="139" spans="1:34" x14ac:dyDescent="0.2">
      <c r="A139" s="72"/>
      <c r="B139" s="72"/>
      <c r="C139" s="70"/>
      <c r="D139" s="67"/>
      <c r="E139" s="169"/>
      <c r="F139" s="165"/>
      <c r="G139" s="165"/>
      <c r="H139" s="142"/>
      <c r="I139" s="142"/>
      <c r="J139" s="165"/>
      <c r="K139" s="165"/>
      <c r="L139" s="166"/>
      <c r="M139" s="166"/>
      <c r="N139" s="155"/>
      <c r="O139" s="155"/>
      <c r="P139" s="155"/>
      <c r="Q139" s="95">
        <f t="shared" si="3"/>
        <v>0</v>
      </c>
      <c r="R139" s="94">
        <v>137</v>
      </c>
      <c r="S139" s="98"/>
      <c r="T139" s="98"/>
      <c r="U139" s="99"/>
      <c r="V139" s="100"/>
      <c r="X139" s="161"/>
      <c r="Y139" s="161"/>
      <c r="Z139" s="161"/>
      <c r="AA139" s="161"/>
      <c r="AB139" s="161"/>
      <c r="AC139" s="161"/>
      <c r="AD139" s="161"/>
      <c r="AE139" s="161"/>
      <c r="AF139" s="161"/>
      <c r="AG139" s="161"/>
      <c r="AH139" s="161"/>
    </row>
    <row r="140" spans="1:34" x14ac:dyDescent="0.2">
      <c r="A140" s="72"/>
      <c r="B140" s="72"/>
      <c r="C140" s="70"/>
      <c r="D140" s="67"/>
      <c r="E140" s="169"/>
      <c r="F140" s="167"/>
      <c r="G140" s="142"/>
      <c r="H140" s="142"/>
      <c r="I140" s="167"/>
      <c r="J140" s="167"/>
      <c r="K140" s="142"/>
      <c r="L140" s="146"/>
      <c r="M140" s="146"/>
      <c r="N140" s="155"/>
      <c r="O140" s="155"/>
      <c r="P140" s="155"/>
      <c r="Q140" s="95">
        <f t="shared" si="3"/>
        <v>0</v>
      </c>
      <c r="R140" s="94">
        <v>138</v>
      </c>
      <c r="S140" s="98"/>
      <c r="T140" s="98"/>
      <c r="U140" s="99"/>
      <c r="V140" s="100"/>
      <c r="X140" s="161"/>
      <c r="Y140" s="161"/>
      <c r="Z140" s="161"/>
      <c r="AA140" s="161"/>
      <c r="AB140" s="161"/>
      <c r="AC140" s="161"/>
      <c r="AD140" s="161"/>
      <c r="AE140" s="161"/>
      <c r="AF140" s="161"/>
      <c r="AG140" s="161"/>
      <c r="AH140" s="161"/>
    </row>
    <row r="141" spans="1:34" x14ac:dyDescent="0.2">
      <c r="A141" s="72"/>
      <c r="B141" s="72"/>
      <c r="C141" s="70"/>
      <c r="D141" s="67"/>
      <c r="E141" s="169"/>
      <c r="F141" s="165"/>
      <c r="G141" s="165"/>
      <c r="H141" s="165"/>
      <c r="I141" s="165"/>
      <c r="J141" s="153"/>
      <c r="K141" s="165"/>
      <c r="L141" s="166"/>
      <c r="M141" s="166"/>
      <c r="N141" s="155"/>
      <c r="O141" s="155"/>
      <c r="P141" s="155"/>
      <c r="Q141" s="95">
        <f t="shared" si="3"/>
        <v>0</v>
      </c>
      <c r="R141" s="94">
        <v>139</v>
      </c>
      <c r="S141" s="98"/>
      <c r="T141" s="98"/>
      <c r="U141" s="99"/>
      <c r="V141" s="100"/>
      <c r="X141" s="161"/>
      <c r="Y141" s="161"/>
      <c r="Z141" s="161"/>
      <c r="AA141" s="161"/>
      <c r="AB141" s="161"/>
      <c r="AC141" s="161"/>
      <c r="AD141" s="161"/>
      <c r="AE141" s="161"/>
      <c r="AF141" s="161"/>
      <c r="AG141" s="161"/>
      <c r="AH141" s="161"/>
    </row>
    <row r="142" spans="1:34" x14ac:dyDescent="0.2">
      <c r="A142" s="72"/>
      <c r="B142" s="72"/>
      <c r="C142" s="70"/>
      <c r="D142" s="67"/>
      <c r="E142" s="169"/>
      <c r="F142" s="165"/>
      <c r="G142" s="165"/>
      <c r="H142" s="142"/>
      <c r="I142" s="142"/>
      <c r="J142" s="165"/>
      <c r="K142" s="165"/>
      <c r="L142" s="166"/>
      <c r="M142" s="166"/>
      <c r="N142" s="155"/>
      <c r="O142" s="155"/>
      <c r="P142" s="155"/>
      <c r="Q142" s="95">
        <f t="shared" si="3"/>
        <v>0</v>
      </c>
      <c r="R142" s="94">
        <v>140</v>
      </c>
      <c r="S142" s="98"/>
      <c r="T142" s="98"/>
      <c r="U142" s="99"/>
      <c r="V142" s="100"/>
      <c r="X142" s="161"/>
      <c r="Y142" s="161"/>
      <c r="Z142" s="161"/>
      <c r="AA142" s="161"/>
      <c r="AB142" s="161"/>
      <c r="AC142" s="161"/>
      <c r="AD142" s="161"/>
      <c r="AE142" s="161"/>
      <c r="AF142" s="161"/>
      <c r="AG142" s="161"/>
      <c r="AH142" s="161"/>
    </row>
    <row r="143" spans="1:34" x14ac:dyDescent="0.2">
      <c r="A143" s="72"/>
      <c r="B143" s="72"/>
      <c r="C143" s="70"/>
      <c r="D143" s="67"/>
      <c r="E143" s="169"/>
      <c r="F143" s="165"/>
      <c r="G143" s="142"/>
      <c r="H143" s="142"/>
      <c r="I143" s="165"/>
      <c r="J143" s="165"/>
      <c r="K143" s="165"/>
      <c r="L143" s="166"/>
      <c r="M143" s="166"/>
      <c r="N143" s="155"/>
      <c r="O143" s="148"/>
      <c r="P143" s="148"/>
      <c r="Q143" s="95">
        <f t="shared" si="3"/>
        <v>0</v>
      </c>
      <c r="R143" s="94">
        <v>141</v>
      </c>
      <c r="S143" s="98"/>
      <c r="T143" s="98"/>
      <c r="U143" s="99"/>
      <c r="V143" s="100"/>
      <c r="X143" s="161"/>
      <c r="Y143" s="161"/>
      <c r="Z143" s="161"/>
      <c r="AA143" s="161"/>
      <c r="AB143" s="161"/>
      <c r="AC143" s="161"/>
      <c r="AD143" s="161"/>
      <c r="AE143" s="161"/>
      <c r="AF143" s="161"/>
      <c r="AG143" s="161"/>
      <c r="AH143" s="161"/>
    </row>
    <row r="144" spans="1:34" x14ac:dyDescent="0.2">
      <c r="A144" s="72"/>
      <c r="B144" s="72"/>
      <c r="C144" s="70"/>
      <c r="D144" s="67"/>
      <c r="E144" s="169"/>
      <c r="F144" s="167"/>
      <c r="G144" s="142"/>
      <c r="H144" s="142"/>
      <c r="I144" s="167"/>
      <c r="J144" s="167"/>
      <c r="K144" s="142"/>
      <c r="L144" s="146"/>
      <c r="M144" s="146"/>
      <c r="N144" s="148"/>
      <c r="O144" s="148"/>
      <c r="P144" s="148"/>
      <c r="Q144" s="95">
        <f t="shared" si="3"/>
        <v>0</v>
      </c>
      <c r="R144" s="94">
        <v>142</v>
      </c>
      <c r="S144" s="98"/>
      <c r="T144" s="98"/>
      <c r="U144" s="99"/>
      <c r="V144" s="100"/>
      <c r="X144" s="161"/>
      <c r="Y144" s="161"/>
      <c r="Z144" s="161"/>
      <c r="AA144" s="161"/>
      <c r="AB144" s="161"/>
      <c r="AC144" s="161"/>
      <c r="AD144" s="161"/>
      <c r="AE144" s="161"/>
      <c r="AF144" s="161"/>
      <c r="AG144" s="161"/>
      <c r="AH144" s="161"/>
    </row>
    <row r="145" spans="1:34" x14ac:dyDescent="0.2">
      <c r="A145" s="72"/>
      <c r="B145" s="72"/>
      <c r="C145" s="70"/>
      <c r="D145" s="67"/>
      <c r="E145" s="169"/>
      <c r="F145" s="167"/>
      <c r="G145" s="142"/>
      <c r="H145" s="167"/>
      <c r="I145" s="167"/>
      <c r="J145" s="167"/>
      <c r="K145" s="142"/>
      <c r="L145" s="146"/>
      <c r="M145" s="146"/>
      <c r="N145" s="155"/>
      <c r="O145" s="155"/>
      <c r="P145" s="155"/>
      <c r="Q145" s="95">
        <f t="shared" si="3"/>
        <v>0</v>
      </c>
      <c r="R145" s="94">
        <v>143</v>
      </c>
      <c r="S145" s="98"/>
      <c r="T145" s="98"/>
      <c r="U145" s="99"/>
      <c r="V145" s="100"/>
      <c r="X145" s="161"/>
      <c r="Y145" s="161"/>
      <c r="Z145" s="161"/>
      <c r="AA145" s="161"/>
      <c r="AB145" s="161"/>
      <c r="AC145" s="161"/>
      <c r="AD145" s="161"/>
      <c r="AE145" s="161"/>
      <c r="AF145" s="161"/>
      <c r="AG145" s="161"/>
      <c r="AH145" s="161"/>
    </row>
    <row r="146" spans="1:34" x14ac:dyDescent="0.2">
      <c r="A146" s="72"/>
      <c r="B146" s="72"/>
      <c r="C146" s="70"/>
      <c r="D146" s="67"/>
      <c r="E146" s="169"/>
      <c r="F146" s="167"/>
      <c r="G146" s="142"/>
      <c r="H146" s="167"/>
      <c r="I146" s="167"/>
      <c r="J146" s="167"/>
      <c r="K146" s="142"/>
      <c r="L146" s="146"/>
      <c r="M146" s="146"/>
      <c r="N146" s="148"/>
      <c r="O146" s="155"/>
      <c r="P146" s="155"/>
      <c r="Q146" s="95">
        <f t="shared" si="3"/>
        <v>0</v>
      </c>
      <c r="R146" s="94">
        <v>144</v>
      </c>
      <c r="S146" s="98"/>
      <c r="T146" s="98"/>
      <c r="U146" s="99"/>
      <c r="V146" s="100"/>
      <c r="X146" s="161"/>
      <c r="Y146" s="161"/>
      <c r="Z146" s="161"/>
      <c r="AA146" s="161"/>
      <c r="AB146" s="161"/>
      <c r="AC146" s="161"/>
      <c r="AD146" s="161"/>
      <c r="AE146" s="161"/>
      <c r="AF146" s="161"/>
      <c r="AG146" s="161"/>
      <c r="AH146" s="161"/>
    </row>
    <row r="147" spans="1:34" x14ac:dyDescent="0.2">
      <c r="A147" s="72"/>
      <c r="B147" s="72"/>
      <c r="C147" s="70"/>
      <c r="D147" s="67"/>
      <c r="E147" s="169"/>
      <c r="F147" s="165"/>
      <c r="G147" s="165"/>
      <c r="H147" s="142"/>
      <c r="I147" s="142"/>
      <c r="J147" s="165"/>
      <c r="K147" s="165"/>
      <c r="L147" s="166"/>
      <c r="M147" s="166"/>
      <c r="N147" s="155"/>
      <c r="O147" s="155"/>
      <c r="P147" s="155"/>
      <c r="Q147" s="95">
        <f t="shared" si="3"/>
        <v>0</v>
      </c>
      <c r="R147" s="94">
        <v>145</v>
      </c>
      <c r="S147" s="98"/>
      <c r="T147" s="98"/>
      <c r="U147" s="99"/>
      <c r="V147" s="100"/>
      <c r="X147" s="161"/>
      <c r="Y147" s="161"/>
      <c r="Z147" s="161"/>
      <c r="AA147" s="161"/>
      <c r="AB147" s="161"/>
      <c r="AC147" s="161"/>
      <c r="AD147" s="161"/>
      <c r="AE147" s="161"/>
      <c r="AF147" s="161"/>
      <c r="AG147" s="161"/>
      <c r="AH147" s="161"/>
    </row>
    <row r="148" spans="1:34" x14ac:dyDescent="0.2">
      <c r="A148" s="72"/>
      <c r="B148" s="72"/>
      <c r="C148" s="70"/>
      <c r="D148" s="67"/>
      <c r="E148" s="169"/>
      <c r="F148" s="165"/>
      <c r="G148" s="165"/>
      <c r="H148" s="142"/>
      <c r="I148" s="142"/>
      <c r="J148" s="165"/>
      <c r="K148" s="165"/>
      <c r="L148" s="166"/>
      <c r="M148" s="166"/>
      <c r="N148" s="155"/>
      <c r="O148" s="155"/>
      <c r="P148" s="155"/>
      <c r="Q148" s="95">
        <f t="shared" si="3"/>
        <v>0</v>
      </c>
      <c r="R148" s="94">
        <v>146</v>
      </c>
      <c r="S148" s="98"/>
      <c r="T148" s="98"/>
      <c r="U148" s="99"/>
      <c r="V148" s="100"/>
      <c r="X148" s="161"/>
      <c r="Y148" s="161"/>
      <c r="Z148" s="161"/>
      <c r="AA148" s="161"/>
      <c r="AB148" s="161"/>
      <c r="AC148" s="161"/>
      <c r="AD148" s="161"/>
      <c r="AE148" s="161"/>
      <c r="AF148" s="161"/>
      <c r="AG148" s="161"/>
      <c r="AH148" s="161"/>
    </row>
    <row r="149" spans="1:34" x14ac:dyDescent="0.2">
      <c r="A149" s="72"/>
      <c r="B149" s="72"/>
      <c r="C149" s="70"/>
      <c r="D149" s="67"/>
      <c r="E149" s="169"/>
      <c r="F149" s="167"/>
      <c r="G149" s="167"/>
      <c r="H149" s="142"/>
      <c r="I149" s="142"/>
      <c r="J149" s="167"/>
      <c r="K149" s="142"/>
      <c r="L149" s="146"/>
      <c r="M149" s="146"/>
      <c r="N149" s="148"/>
      <c r="O149" s="155"/>
      <c r="P149" s="155"/>
      <c r="Q149" s="95">
        <f t="shared" si="3"/>
        <v>0</v>
      </c>
      <c r="R149" s="94">
        <v>147</v>
      </c>
      <c r="S149" s="98"/>
      <c r="T149" s="98"/>
      <c r="U149" s="99"/>
      <c r="V149" s="100"/>
      <c r="X149" s="161"/>
      <c r="Y149" s="161"/>
      <c r="Z149" s="161"/>
      <c r="AA149" s="161"/>
      <c r="AB149" s="161"/>
      <c r="AC149" s="161"/>
      <c r="AD149" s="161"/>
      <c r="AE149" s="161"/>
      <c r="AF149" s="161"/>
      <c r="AG149" s="161"/>
      <c r="AH149" s="161"/>
    </row>
    <row r="150" spans="1:34" x14ac:dyDescent="0.2">
      <c r="A150" s="72"/>
      <c r="B150" s="72"/>
      <c r="C150" s="70"/>
      <c r="D150" s="67"/>
      <c r="E150" s="169"/>
      <c r="F150" s="167"/>
      <c r="G150" s="142"/>
      <c r="H150" s="142"/>
      <c r="I150" s="167"/>
      <c r="J150" s="167"/>
      <c r="K150" s="142"/>
      <c r="L150" s="146"/>
      <c r="M150" s="146"/>
      <c r="N150" s="148"/>
      <c r="O150" s="155"/>
      <c r="P150" s="155"/>
      <c r="Q150" s="95">
        <f t="shared" si="3"/>
        <v>0</v>
      </c>
      <c r="R150" s="94">
        <v>148</v>
      </c>
      <c r="S150" s="98"/>
      <c r="T150" s="98"/>
      <c r="U150" s="99"/>
      <c r="V150" s="100"/>
      <c r="X150" s="161"/>
      <c r="Y150" s="161"/>
      <c r="Z150" s="161"/>
      <c r="AA150" s="161"/>
      <c r="AB150" s="161"/>
      <c r="AC150" s="161"/>
      <c r="AD150" s="161"/>
      <c r="AE150" s="161"/>
      <c r="AF150" s="161"/>
      <c r="AG150" s="161"/>
      <c r="AH150" s="161"/>
    </row>
    <row r="151" spans="1:34" x14ac:dyDescent="0.2">
      <c r="A151" s="72"/>
      <c r="B151" s="72"/>
      <c r="C151" s="70"/>
      <c r="D151" s="67"/>
      <c r="E151" s="169"/>
      <c r="F151" s="153"/>
      <c r="G151" s="153"/>
      <c r="H151" s="153"/>
      <c r="I151" s="153"/>
      <c r="J151" s="153"/>
      <c r="K151" s="153"/>
      <c r="L151" s="154"/>
      <c r="M151" s="154"/>
      <c r="N151" s="155"/>
      <c r="O151" s="155"/>
      <c r="P151" s="155"/>
      <c r="Q151" s="95">
        <f t="shared" si="3"/>
        <v>0</v>
      </c>
      <c r="R151" s="94">
        <v>149</v>
      </c>
      <c r="S151" s="98"/>
      <c r="T151" s="98"/>
      <c r="U151" s="99"/>
      <c r="V151" s="100"/>
      <c r="X151" s="161"/>
      <c r="Y151" s="161"/>
      <c r="Z151" s="161"/>
      <c r="AA151" s="161"/>
      <c r="AB151" s="161"/>
      <c r="AC151" s="161"/>
      <c r="AD151" s="161"/>
      <c r="AE151" s="161"/>
      <c r="AF151" s="161"/>
      <c r="AG151" s="161"/>
      <c r="AH151" s="161"/>
    </row>
    <row r="152" spans="1:34" x14ac:dyDescent="0.2">
      <c r="A152" s="72"/>
      <c r="B152" s="72"/>
      <c r="C152" s="70"/>
      <c r="D152" s="67"/>
      <c r="E152" s="169"/>
      <c r="F152" s="165"/>
      <c r="G152" s="165"/>
      <c r="H152" s="142"/>
      <c r="I152" s="142"/>
      <c r="J152" s="165"/>
      <c r="K152" s="165"/>
      <c r="L152" s="166"/>
      <c r="M152" s="166"/>
      <c r="N152" s="155"/>
      <c r="O152" s="155"/>
      <c r="P152" s="155"/>
      <c r="Q152" s="95">
        <f t="shared" si="3"/>
        <v>0</v>
      </c>
      <c r="R152" s="94">
        <v>150</v>
      </c>
      <c r="S152" s="98"/>
      <c r="T152" s="98"/>
      <c r="U152" s="99"/>
      <c r="V152" s="100"/>
      <c r="X152" s="161"/>
      <c r="Y152" s="161"/>
      <c r="Z152" s="161"/>
      <c r="AA152" s="161"/>
      <c r="AB152" s="161"/>
      <c r="AC152" s="161"/>
      <c r="AD152" s="161"/>
      <c r="AE152" s="161"/>
      <c r="AF152" s="161"/>
      <c r="AG152" s="161"/>
      <c r="AH152" s="161"/>
    </row>
    <row r="153" spans="1:34" x14ac:dyDescent="0.2">
      <c r="A153" s="72"/>
      <c r="B153" s="72"/>
      <c r="C153" s="70"/>
      <c r="D153" s="67"/>
      <c r="E153" s="169"/>
      <c r="F153" s="165"/>
      <c r="G153" s="142"/>
      <c r="H153" s="142"/>
      <c r="I153" s="165"/>
      <c r="J153" s="165"/>
      <c r="K153" s="165"/>
      <c r="L153" s="166"/>
      <c r="M153" s="166"/>
      <c r="N153" s="155"/>
      <c r="O153" s="155"/>
      <c r="P153" s="155"/>
      <c r="Q153" s="95">
        <f t="shared" si="3"/>
        <v>0</v>
      </c>
      <c r="R153" s="94">
        <v>151</v>
      </c>
      <c r="S153" s="98"/>
      <c r="T153" s="98"/>
      <c r="U153" s="99"/>
      <c r="V153" s="100"/>
      <c r="X153" s="161"/>
      <c r="Y153" s="161"/>
      <c r="Z153" s="161"/>
      <c r="AA153" s="161"/>
      <c r="AB153" s="161"/>
      <c r="AC153" s="161"/>
      <c r="AD153" s="161"/>
      <c r="AE153" s="161"/>
      <c r="AF153" s="161"/>
      <c r="AG153" s="161"/>
      <c r="AH153" s="161"/>
    </row>
    <row r="154" spans="1:34" x14ac:dyDescent="0.2">
      <c r="A154" s="72"/>
      <c r="B154" s="72"/>
      <c r="C154" s="70"/>
      <c r="D154" s="67"/>
      <c r="E154" s="169"/>
      <c r="F154" s="142"/>
      <c r="G154" s="142"/>
      <c r="H154" s="165"/>
      <c r="I154" s="165"/>
      <c r="J154" s="165"/>
      <c r="K154" s="165"/>
      <c r="L154" s="166"/>
      <c r="M154" s="154"/>
      <c r="N154" s="155"/>
      <c r="O154" s="155"/>
      <c r="P154" s="155"/>
      <c r="Q154" s="95">
        <f t="shared" si="3"/>
        <v>0</v>
      </c>
      <c r="R154" s="94">
        <v>152</v>
      </c>
      <c r="S154" s="98"/>
      <c r="T154" s="98"/>
      <c r="U154" s="99"/>
      <c r="V154" s="100"/>
      <c r="X154" s="161"/>
      <c r="Y154" s="161"/>
      <c r="Z154" s="161"/>
      <c r="AA154" s="161"/>
      <c r="AB154" s="161"/>
      <c r="AC154" s="161"/>
      <c r="AD154" s="161"/>
      <c r="AE154" s="161"/>
      <c r="AF154" s="161"/>
      <c r="AG154" s="161"/>
      <c r="AH154" s="161"/>
    </row>
    <row r="155" spans="1:34" x14ac:dyDescent="0.2">
      <c r="A155" s="72"/>
      <c r="B155" s="72"/>
      <c r="C155" s="70"/>
      <c r="D155" s="67"/>
      <c r="E155" s="169"/>
      <c r="F155" s="165"/>
      <c r="G155" s="142"/>
      <c r="H155" s="142"/>
      <c r="I155" s="165"/>
      <c r="J155" s="165"/>
      <c r="K155" s="165"/>
      <c r="L155" s="166"/>
      <c r="M155" s="166"/>
      <c r="N155" s="155"/>
      <c r="O155" s="155"/>
      <c r="P155" s="155"/>
      <c r="Q155" s="95">
        <f t="shared" si="3"/>
        <v>0</v>
      </c>
      <c r="R155" s="94">
        <v>153</v>
      </c>
      <c r="S155" s="98"/>
      <c r="T155" s="98"/>
      <c r="U155" s="99"/>
      <c r="V155" s="100"/>
      <c r="X155" s="161"/>
      <c r="Y155" s="161"/>
      <c r="Z155" s="161"/>
      <c r="AA155" s="161"/>
      <c r="AB155" s="161"/>
      <c r="AC155" s="161"/>
      <c r="AD155" s="161"/>
      <c r="AE155" s="161"/>
      <c r="AF155" s="161"/>
      <c r="AG155" s="161"/>
      <c r="AH155" s="161"/>
    </row>
    <row r="156" spans="1:34" x14ac:dyDescent="0.2">
      <c r="A156" s="72"/>
      <c r="B156" s="72"/>
      <c r="C156" s="70"/>
      <c r="D156" s="67"/>
      <c r="E156" s="169"/>
      <c r="F156" s="165"/>
      <c r="G156" s="165"/>
      <c r="H156" s="142"/>
      <c r="I156" s="142"/>
      <c r="J156" s="165"/>
      <c r="K156" s="165"/>
      <c r="L156" s="166"/>
      <c r="M156" s="166"/>
      <c r="N156" s="155"/>
      <c r="O156" s="155"/>
      <c r="P156" s="155"/>
      <c r="Q156" s="95">
        <f t="shared" si="3"/>
        <v>0</v>
      </c>
      <c r="R156" s="94">
        <v>154</v>
      </c>
      <c r="S156" s="98"/>
      <c r="T156" s="98"/>
      <c r="U156" s="99"/>
      <c r="V156" s="100"/>
      <c r="X156" s="161"/>
      <c r="Y156" s="161"/>
      <c r="Z156" s="161"/>
      <c r="AA156" s="161"/>
      <c r="AB156" s="161"/>
      <c r="AC156" s="161"/>
      <c r="AD156" s="161"/>
      <c r="AE156" s="161"/>
      <c r="AF156" s="161"/>
      <c r="AG156" s="161"/>
      <c r="AH156" s="161"/>
    </row>
    <row r="157" spans="1:34" x14ac:dyDescent="0.2">
      <c r="A157" s="72"/>
      <c r="B157" s="72"/>
      <c r="C157" s="70"/>
      <c r="D157" s="67"/>
      <c r="E157" s="169"/>
      <c r="F157" s="167"/>
      <c r="G157" s="167"/>
      <c r="H157" s="167"/>
      <c r="I157" s="167"/>
      <c r="J157" s="167"/>
      <c r="K157" s="142"/>
      <c r="L157" s="166"/>
      <c r="M157" s="166"/>
      <c r="N157" s="155"/>
      <c r="O157" s="155"/>
      <c r="P157" s="155"/>
      <c r="Q157" s="95">
        <f t="shared" si="3"/>
        <v>0</v>
      </c>
      <c r="R157" s="94">
        <v>155</v>
      </c>
      <c r="S157" s="98"/>
      <c r="T157" s="98"/>
      <c r="U157" s="99"/>
      <c r="V157" s="100"/>
      <c r="X157" s="161"/>
      <c r="Y157" s="161"/>
      <c r="Z157" s="161"/>
      <c r="AA157" s="161"/>
      <c r="AB157" s="161"/>
      <c r="AC157" s="161"/>
      <c r="AD157" s="161"/>
      <c r="AE157" s="161"/>
      <c r="AF157" s="161"/>
      <c r="AG157" s="161"/>
      <c r="AH157" s="161"/>
    </row>
    <row r="158" spans="1:34" x14ac:dyDescent="0.2">
      <c r="A158" s="72"/>
      <c r="B158" s="72"/>
      <c r="C158" s="70"/>
      <c r="D158" s="67"/>
      <c r="E158" s="169"/>
      <c r="F158" s="167"/>
      <c r="G158" s="142"/>
      <c r="H158" s="142"/>
      <c r="I158" s="167"/>
      <c r="J158" s="167"/>
      <c r="K158" s="142"/>
      <c r="L158" s="146"/>
      <c r="M158" s="146"/>
      <c r="N158" s="155"/>
      <c r="O158" s="155"/>
      <c r="P158" s="155"/>
      <c r="Q158" s="95">
        <f t="shared" si="3"/>
        <v>0</v>
      </c>
      <c r="R158" s="94">
        <v>156</v>
      </c>
      <c r="S158" s="98"/>
      <c r="T158" s="98"/>
      <c r="U158" s="99"/>
      <c r="V158" s="100"/>
      <c r="X158" s="161"/>
      <c r="Y158" s="161"/>
      <c r="Z158" s="161"/>
      <c r="AA158" s="161"/>
      <c r="AB158" s="161"/>
      <c r="AC158" s="161"/>
      <c r="AD158" s="161"/>
      <c r="AE158" s="161"/>
      <c r="AF158" s="161"/>
      <c r="AG158" s="161"/>
      <c r="AH158" s="161"/>
    </row>
    <row r="159" spans="1:34" x14ac:dyDescent="0.2">
      <c r="A159" s="72"/>
      <c r="B159" s="72"/>
      <c r="C159" s="70"/>
      <c r="D159" s="67"/>
      <c r="E159" s="169"/>
      <c r="F159" s="167"/>
      <c r="G159" s="167"/>
      <c r="H159" s="167"/>
      <c r="I159" s="167"/>
      <c r="J159" s="167"/>
      <c r="K159" s="142"/>
      <c r="L159" s="146"/>
      <c r="M159" s="146"/>
      <c r="N159" s="155"/>
      <c r="O159" s="155"/>
      <c r="P159" s="155"/>
      <c r="Q159" s="95">
        <f t="shared" si="3"/>
        <v>0</v>
      </c>
      <c r="R159" s="94">
        <v>157</v>
      </c>
      <c r="S159" s="98"/>
      <c r="T159" s="98"/>
      <c r="U159" s="99"/>
      <c r="V159" s="100"/>
      <c r="X159" s="161"/>
      <c r="Y159" s="161"/>
      <c r="Z159" s="161"/>
      <c r="AA159" s="161"/>
      <c r="AB159" s="161"/>
      <c r="AC159" s="161"/>
      <c r="AD159" s="161"/>
      <c r="AE159" s="161"/>
      <c r="AF159" s="161"/>
      <c r="AG159" s="161"/>
      <c r="AH159" s="161"/>
    </row>
    <row r="160" spans="1:34" x14ac:dyDescent="0.2">
      <c r="A160" s="72"/>
      <c r="B160" s="72"/>
      <c r="C160" s="70"/>
      <c r="D160" s="67"/>
      <c r="E160" s="169"/>
      <c r="F160" s="167"/>
      <c r="G160" s="142"/>
      <c r="H160" s="142"/>
      <c r="I160" s="167"/>
      <c r="J160" s="167"/>
      <c r="K160" s="142"/>
      <c r="L160" s="146"/>
      <c r="M160" s="146"/>
      <c r="N160" s="155"/>
      <c r="O160" s="155"/>
      <c r="P160" s="155"/>
      <c r="Q160" s="95">
        <f t="shared" si="3"/>
        <v>0</v>
      </c>
      <c r="R160" s="94">
        <v>158</v>
      </c>
      <c r="S160" s="98"/>
      <c r="T160" s="98"/>
      <c r="U160" s="99"/>
      <c r="V160" s="100"/>
      <c r="X160" s="161"/>
      <c r="Y160" s="161"/>
      <c r="Z160" s="161"/>
      <c r="AA160" s="161"/>
      <c r="AB160" s="161"/>
      <c r="AC160" s="161"/>
      <c r="AD160" s="161"/>
      <c r="AE160" s="161"/>
      <c r="AF160" s="161"/>
      <c r="AG160" s="161"/>
      <c r="AH160" s="161"/>
    </row>
    <row r="161" spans="1:34" x14ac:dyDescent="0.2">
      <c r="A161" s="72"/>
      <c r="B161" s="72"/>
      <c r="C161" s="70"/>
      <c r="D161" s="67"/>
      <c r="E161" s="169"/>
      <c r="F161" s="142"/>
      <c r="G161" s="142"/>
      <c r="H161" s="167"/>
      <c r="I161" s="167"/>
      <c r="J161" s="167"/>
      <c r="K161" s="142"/>
      <c r="L161" s="146"/>
      <c r="M161" s="146"/>
      <c r="N161" s="155"/>
      <c r="O161" s="155"/>
      <c r="P161" s="155"/>
      <c r="Q161" s="95">
        <f t="shared" si="3"/>
        <v>0</v>
      </c>
      <c r="R161" s="94">
        <v>159</v>
      </c>
      <c r="S161" s="98"/>
      <c r="T161" s="98"/>
      <c r="U161" s="99"/>
      <c r="V161" s="100"/>
      <c r="X161" s="161"/>
      <c r="Y161" s="161"/>
      <c r="Z161" s="161"/>
      <c r="AA161" s="161"/>
      <c r="AB161" s="161"/>
      <c r="AC161" s="161"/>
      <c r="AD161" s="161"/>
      <c r="AE161" s="161"/>
      <c r="AF161" s="161"/>
      <c r="AG161" s="161"/>
      <c r="AH161" s="161"/>
    </row>
    <row r="162" spans="1:34" x14ac:dyDescent="0.2">
      <c r="A162" s="72"/>
      <c r="B162" s="72"/>
      <c r="C162" s="70"/>
      <c r="D162" s="67"/>
      <c r="E162" s="169"/>
      <c r="F162" s="167"/>
      <c r="G162" s="142"/>
      <c r="H162" s="142"/>
      <c r="I162" s="167"/>
      <c r="J162" s="167"/>
      <c r="K162" s="142"/>
      <c r="L162" s="166"/>
      <c r="M162" s="166"/>
      <c r="N162" s="155"/>
      <c r="O162" s="155"/>
      <c r="P162" s="155"/>
      <c r="Q162" s="95">
        <f t="shared" si="3"/>
        <v>0</v>
      </c>
      <c r="R162" s="94">
        <v>160</v>
      </c>
      <c r="S162" s="98"/>
      <c r="T162" s="98"/>
      <c r="U162" s="99"/>
      <c r="V162" s="100"/>
      <c r="X162" s="161"/>
      <c r="Y162" s="161"/>
      <c r="Z162" s="161"/>
      <c r="AA162" s="161"/>
      <c r="AB162" s="161"/>
      <c r="AC162" s="161"/>
      <c r="AD162" s="161"/>
      <c r="AE162" s="161"/>
      <c r="AF162" s="161"/>
      <c r="AG162" s="161"/>
      <c r="AH162" s="161"/>
    </row>
    <row r="163" spans="1:34" x14ac:dyDescent="0.2">
      <c r="A163" s="72"/>
      <c r="B163" s="72"/>
      <c r="C163" s="70"/>
      <c r="D163" s="67"/>
      <c r="E163" s="169"/>
      <c r="F163" s="167"/>
      <c r="G163" s="142"/>
      <c r="H163" s="167"/>
      <c r="I163" s="167"/>
      <c r="J163" s="167"/>
      <c r="K163" s="142"/>
      <c r="L163" s="146"/>
      <c r="M163" s="146"/>
      <c r="N163" s="148"/>
      <c r="O163" s="155"/>
      <c r="P163" s="155"/>
      <c r="Q163" s="95">
        <f t="shared" si="3"/>
        <v>0</v>
      </c>
      <c r="R163" s="94">
        <v>161</v>
      </c>
      <c r="S163" s="98"/>
      <c r="T163" s="98"/>
      <c r="U163" s="99"/>
      <c r="V163" s="100"/>
      <c r="X163" s="161"/>
      <c r="Y163" s="161"/>
      <c r="Z163" s="161"/>
      <c r="AA163" s="161"/>
      <c r="AB163" s="161"/>
      <c r="AC163" s="161"/>
      <c r="AD163" s="161"/>
      <c r="AE163" s="161"/>
      <c r="AF163" s="161"/>
      <c r="AG163" s="161"/>
      <c r="AH163" s="161"/>
    </row>
    <row r="164" spans="1:34" x14ac:dyDescent="0.2">
      <c r="A164" s="72"/>
      <c r="B164" s="72"/>
      <c r="C164" s="70"/>
      <c r="D164" s="67"/>
      <c r="E164" s="169"/>
      <c r="F164" s="167"/>
      <c r="G164" s="167"/>
      <c r="H164" s="167"/>
      <c r="I164" s="167"/>
      <c r="J164" s="167"/>
      <c r="K164" s="142"/>
      <c r="L164" s="166"/>
      <c r="M164" s="166"/>
      <c r="N164" s="155"/>
      <c r="O164" s="155"/>
      <c r="P164" s="155"/>
      <c r="Q164" s="95">
        <f t="shared" si="3"/>
        <v>0</v>
      </c>
      <c r="R164" s="94">
        <v>162</v>
      </c>
      <c r="S164" s="98"/>
      <c r="T164" s="98"/>
      <c r="U164" s="99"/>
      <c r="V164" s="100"/>
      <c r="X164" s="161"/>
      <c r="Y164" s="161"/>
      <c r="Z164" s="161"/>
      <c r="AA164" s="161"/>
      <c r="AB164" s="161"/>
      <c r="AC164" s="161"/>
      <c r="AD164" s="161"/>
      <c r="AE164" s="161"/>
      <c r="AF164" s="161"/>
      <c r="AG164" s="161"/>
      <c r="AH164" s="161"/>
    </row>
    <row r="165" spans="1:34" x14ac:dyDescent="0.2">
      <c r="A165" s="72"/>
      <c r="B165" s="72"/>
      <c r="C165" s="70"/>
      <c r="D165" s="67"/>
      <c r="E165" s="169"/>
      <c r="F165" s="167"/>
      <c r="G165" s="167"/>
      <c r="H165" s="167"/>
      <c r="I165" s="167"/>
      <c r="J165" s="167"/>
      <c r="K165" s="142"/>
      <c r="L165" s="166"/>
      <c r="M165" s="166"/>
      <c r="N165" s="155"/>
      <c r="O165" s="155"/>
      <c r="P165" s="155"/>
      <c r="Q165" s="95">
        <f t="shared" si="3"/>
        <v>0</v>
      </c>
      <c r="R165" s="94">
        <v>163</v>
      </c>
      <c r="S165" s="98"/>
      <c r="T165" s="98"/>
      <c r="U165" s="99"/>
      <c r="V165" s="100"/>
      <c r="X165" s="161"/>
      <c r="Y165" s="161"/>
      <c r="Z165" s="161"/>
      <c r="AA165" s="161"/>
      <c r="AB165" s="161"/>
      <c r="AC165" s="161"/>
      <c r="AD165" s="161"/>
      <c r="AE165" s="161"/>
      <c r="AF165" s="161"/>
      <c r="AG165" s="161"/>
      <c r="AH165" s="161"/>
    </row>
    <row r="166" spans="1:34" x14ac:dyDescent="0.2">
      <c r="A166" s="72"/>
      <c r="B166" s="72"/>
      <c r="C166" s="70"/>
      <c r="D166" s="67"/>
      <c r="E166" s="169"/>
      <c r="F166" s="142"/>
      <c r="G166" s="142"/>
      <c r="H166" s="167"/>
      <c r="I166" s="167"/>
      <c r="J166" s="167"/>
      <c r="K166" s="142"/>
      <c r="L166" s="146"/>
      <c r="M166" s="146"/>
      <c r="N166" s="155"/>
      <c r="O166" s="155"/>
      <c r="P166" s="155"/>
      <c r="Q166" s="95">
        <f t="shared" si="3"/>
        <v>0</v>
      </c>
      <c r="R166" s="94">
        <v>164</v>
      </c>
      <c r="S166" s="98"/>
      <c r="T166" s="98"/>
      <c r="U166" s="99"/>
      <c r="V166" s="100"/>
      <c r="X166" s="161"/>
      <c r="Y166" s="161"/>
      <c r="Z166" s="161"/>
      <c r="AA166" s="161"/>
      <c r="AB166" s="161"/>
      <c r="AC166" s="161"/>
      <c r="AD166" s="161"/>
      <c r="AE166" s="161"/>
      <c r="AF166" s="161"/>
      <c r="AG166" s="161"/>
      <c r="AH166" s="161"/>
    </row>
    <row r="167" spans="1:34" x14ac:dyDescent="0.2">
      <c r="A167" s="72"/>
      <c r="B167" s="72"/>
      <c r="C167" s="70"/>
      <c r="D167" s="67"/>
      <c r="E167" s="169"/>
      <c r="F167" s="165"/>
      <c r="G167" s="142"/>
      <c r="H167" s="142"/>
      <c r="I167" s="165"/>
      <c r="J167" s="165"/>
      <c r="K167" s="165"/>
      <c r="L167" s="166"/>
      <c r="M167" s="166"/>
      <c r="N167" s="155"/>
      <c r="O167" s="148"/>
      <c r="P167" s="148"/>
      <c r="Q167" s="95">
        <f t="shared" si="3"/>
        <v>0</v>
      </c>
      <c r="R167" s="94">
        <v>165</v>
      </c>
      <c r="S167" s="98"/>
      <c r="T167" s="98"/>
      <c r="U167" s="99"/>
      <c r="V167" s="100"/>
      <c r="X167" s="161"/>
      <c r="Y167" s="161"/>
      <c r="Z167" s="161"/>
      <c r="AA167" s="161"/>
      <c r="AB167" s="161"/>
      <c r="AC167" s="161"/>
      <c r="AD167" s="161"/>
      <c r="AE167" s="161"/>
      <c r="AF167" s="161"/>
      <c r="AG167" s="161"/>
      <c r="AH167" s="161"/>
    </row>
    <row r="168" spans="1:34" x14ac:dyDescent="0.2">
      <c r="A168" s="72"/>
      <c r="B168" s="72"/>
      <c r="C168" s="70"/>
      <c r="D168" s="67"/>
      <c r="E168" s="169"/>
      <c r="F168" s="165"/>
      <c r="G168" s="165"/>
      <c r="H168" s="142"/>
      <c r="I168" s="142"/>
      <c r="J168" s="165"/>
      <c r="K168" s="165"/>
      <c r="L168" s="166"/>
      <c r="M168" s="166"/>
      <c r="N168" s="155"/>
      <c r="O168" s="148"/>
      <c r="P168" s="148"/>
      <c r="Q168" s="95">
        <f t="shared" si="3"/>
        <v>0</v>
      </c>
      <c r="R168" s="94">
        <v>166</v>
      </c>
      <c r="S168" s="98"/>
      <c r="T168" s="98"/>
      <c r="U168" s="99"/>
      <c r="V168" s="100"/>
      <c r="X168" s="161"/>
      <c r="Y168" s="161"/>
      <c r="Z168" s="161"/>
      <c r="AA168" s="161"/>
      <c r="AB168" s="161"/>
      <c r="AC168" s="161"/>
      <c r="AD168" s="161"/>
      <c r="AE168" s="161"/>
      <c r="AF168" s="161"/>
      <c r="AG168" s="161"/>
      <c r="AH168" s="161"/>
    </row>
    <row r="169" spans="1:34" x14ac:dyDescent="0.2">
      <c r="A169" s="72"/>
      <c r="B169" s="72"/>
      <c r="C169" s="70"/>
      <c r="D169" s="67"/>
      <c r="E169" s="169"/>
      <c r="F169" s="165"/>
      <c r="G169" s="165"/>
      <c r="H169" s="142"/>
      <c r="I169" s="142"/>
      <c r="J169" s="165"/>
      <c r="K169" s="165"/>
      <c r="L169" s="166"/>
      <c r="M169" s="166"/>
      <c r="N169" s="155"/>
      <c r="O169" s="155"/>
      <c r="P169" s="155"/>
      <c r="Q169" s="95">
        <f t="shared" si="3"/>
        <v>0</v>
      </c>
      <c r="R169" s="94">
        <v>167</v>
      </c>
      <c r="S169" s="98"/>
      <c r="T169" s="98"/>
      <c r="U169" s="99"/>
      <c r="V169" s="100"/>
      <c r="X169" s="161"/>
      <c r="Y169" s="161"/>
      <c r="Z169" s="161"/>
      <c r="AA169" s="161"/>
      <c r="AB169" s="161"/>
      <c r="AC169" s="161"/>
      <c r="AD169" s="161"/>
      <c r="AE169" s="161"/>
      <c r="AF169" s="161"/>
      <c r="AG169" s="161"/>
      <c r="AH169" s="161"/>
    </row>
    <row r="170" spans="1:34" x14ac:dyDescent="0.2">
      <c r="A170" s="72"/>
      <c r="B170" s="72"/>
      <c r="C170" s="70"/>
      <c r="D170" s="67"/>
      <c r="E170" s="169"/>
      <c r="F170" s="165"/>
      <c r="G170" s="165"/>
      <c r="H170" s="142"/>
      <c r="I170" s="142"/>
      <c r="J170" s="165"/>
      <c r="K170" s="165"/>
      <c r="L170" s="166"/>
      <c r="M170" s="166"/>
      <c r="N170" s="155"/>
      <c r="O170" s="155"/>
      <c r="P170" s="155"/>
      <c r="Q170" s="95">
        <f t="shared" si="3"/>
        <v>0</v>
      </c>
      <c r="R170" s="94">
        <v>168</v>
      </c>
      <c r="S170" s="98"/>
      <c r="T170" s="98"/>
      <c r="U170" s="99"/>
      <c r="V170" s="100"/>
      <c r="X170" s="161"/>
      <c r="Y170" s="161"/>
      <c r="Z170" s="161"/>
      <c r="AA170" s="161"/>
      <c r="AB170" s="161"/>
      <c r="AC170" s="161"/>
      <c r="AD170" s="161"/>
      <c r="AE170" s="161"/>
      <c r="AF170" s="161"/>
      <c r="AG170" s="161"/>
      <c r="AH170" s="161"/>
    </row>
    <row r="171" spans="1:34" x14ac:dyDescent="0.2">
      <c r="A171" s="72"/>
      <c r="B171" s="72"/>
      <c r="C171" s="70"/>
      <c r="D171" s="67"/>
      <c r="E171" s="169"/>
      <c r="F171" s="167"/>
      <c r="G171" s="142"/>
      <c r="H171" s="142"/>
      <c r="I171" s="167"/>
      <c r="J171" s="167"/>
      <c r="K171" s="142"/>
      <c r="L171" s="146"/>
      <c r="M171" s="146"/>
      <c r="N171" s="155"/>
      <c r="O171" s="148"/>
      <c r="P171" s="148"/>
      <c r="Q171" s="95">
        <f t="shared" si="3"/>
        <v>0</v>
      </c>
      <c r="R171" s="94">
        <v>169</v>
      </c>
      <c r="S171" s="98"/>
      <c r="T171" s="98"/>
      <c r="U171" s="99"/>
      <c r="V171" s="100"/>
      <c r="X171" s="161"/>
      <c r="Y171" s="161"/>
      <c r="Z171" s="161"/>
      <c r="AA171" s="161"/>
      <c r="AB171" s="161"/>
      <c r="AC171" s="161"/>
      <c r="AD171" s="161"/>
      <c r="AE171" s="161"/>
      <c r="AF171" s="161"/>
      <c r="AG171" s="161"/>
      <c r="AH171" s="161"/>
    </row>
    <row r="172" spans="1:34" x14ac:dyDescent="0.2">
      <c r="A172" s="72"/>
      <c r="B172" s="72"/>
      <c r="C172" s="70"/>
      <c r="D172" s="67"/>
      <c r="E172" s="169"/>
      <c r="F172" s="153"/>
      <c r="G172" s="153"/>
      <c r="H172" s="153"/>
      <c r="I172" s="153"/>
      <c r="J172" s="153"/>
      <c r="K172" s="153"/>
      <c r="L172" s="154"/>
      <c r="M172" s="154"/>
      <c r="N172" s="155"/>
      <c r="O172" s="155"/>
      <c r="P172" s="155"/>
      <c r="Q172" s="95">
        <f t="shared" si="3"/>
        <v>0</v>
      </c>
      <c r="R172" s="94">
        <v>170</v>
      </c>
      <c r="S172" s="98"/>
      <c r="T172" s="98"/>
      <c r="U172" s="99"/>
      <c r="V172" s="100"/>
      <c r="X172" s="161"/>
      <c r="Y172" s="161"/>
      <c r="Z172" s="161"/>
      <c r="AA172" s="161"/>
      <c r="AB172" s="161"/>
      <c r="AC172" s="161"/>
      <c r="AD172" s="161"/>
      <c r="AE172" s="161"/>
      <c r="AF172" s="161"/>
      <c r="AG172" s="161"/>
      <c r="AH172" s="161"/>
    </row>
    <row r="173" spans="1:34" x14ac:dyDescent="0.2">
      <c r="A173" s="72"/>
      <c r="B173" s="72"/>
      <c r="C173" s="70"/>
      <c r="D173" s="67"/>
      <c r="E173" s="169"/>
      <c r="F173" s="165"/>
      <c r="G173" s="165"/>
      <c r="H173" s="165"/>
      <c r="I173" s="165"/>
      <c r="J173" s="153"/>
      <c r="K173" s="165"/>
      <c r="L173" s="166"/>
      <c r="M173" s="166"/>
      <c r="N173" s="155"/>
      <c r="O173" s="155"/>
      <c r="P173" s="148"/>
      <c r="Q173" s="95">
        <f t="shared" si="3"/>
        <v>0</v>
      </c>
      <c r="R173" s="94">
        <v>171</v>
      </c>
      <c r="S173" s="98"/>
      <c r="T173" s="98"/>
      <c r="U173" s="99"/>
      <c r="V173" s="100"/>
      <c r="X173" s="161"/>
      <c r="Y173" s="161"/>
      <c r="Z173" s="161"/>
      <c r="AA173" s="161"/>
      <c r="AB173" s="161"/>
      <c r="AC173" s="161"/>
      <c r="AD173" s="161"/>
      <c r="AE173" s="161"/>
      <c r="AF173" s="161"/>
      <c r="AG173" s="161"/>
      <c r="AH173" s="161"/>
    </row>
    <row r="174" spans="1:34" x14ac:dyDescent="0.2">
      <c r="A174" s="72"/>
      <c r="B174" s="72"/>
      <c r="C174" s="70"/>
      <c r="D174" s="67"/>
      <c r="E174" s="169"/>
      <c r="F174" s="167"/>
      <c r="G174" s="167"/>
      <c r="H174" s="167"/>
      <c r="I174" s="167"/>
      <c r="J174" s="167"/>
      <c r="K174" s="142"/>
      <c r="L174" s="166"/>
      <c r="M174" s="166"/>
      <c r="N174" s="155"/>
      <c r="O174" s="155"/>
      <c r="P174" s="155"/>
      <c r="Q174" s="95">
        <f t="shared" si="3"/>
        <v>0</v>
      </c>
      <c r="R174" s="94">
        <v>172</v>
      </c>
      <c r="S174" s="98"/>
      <c r="T174" s="98"/>
      <c r="U174" s="99"/>
      <c r="V174" s="100"/>
      <c r="X174" s="161"/>
      <c r="Y174" s="161"/>
      <c r="Z174" s="161"/>
      <c r="AA174" s="161"/>
      <c r="AB174" s="161"/>
      <c r="AC174" s="161"/>
      <c r="AD174" s="161"/>
      <c r="AE174" s="161"/>
      <c r="AF174" s="161"/>
      <c r="AG174" s="161"/>
      <c r="AH174" s="161"/>
    </row>
    <row r="175" spans="1:34" x14ac:dyDescent="0.2">
      <c r="A175" s="72"/>
      <c r="B175" s="72"/>
      <c r="C175" s="70"/>
      <c r="D175" s="67"/>
      <c r="E175" s="169"/>
      <c r="F175" s="165"/>
      <c r="G175" s="165"/>
      <c r="H175" s="142"/>
      <c r="I175" s="142"/>
      <c r="J175" s="165"/>
      <c r="K175" s="165"/>
      <c r="L175" s="166"/>
      <c r="M175" s="166"/>
      <c r="N175" s="155"/>
      <c r="O175" s="155"/>
      <c r="P175" s="155"/>
      <c r="Q175" s="95">
        <f t="shared" si="3"/>
        <v>0</v>
      </c>
      <c r="R175" s="94">
        <v>173</v>
      </c>
      <c r="S175" s="98"/>
      <c r="T175" s="98"/>
      <c r="U175" s="99"/>
      <c r="V175" s="100"/>
      <c r="X175" s="161"/>
      <c r="Y175" s="161"/>
      <c r="Z175" s="161"/>
      <c r="AA175" s="161"/>
      <c r="AB175" s="161"/>
      <c r="AC175" s="161"/>
      <c r="AD175" s="161"/>
      <c r="AE175" s="161"/>
      <c r="AF175" s="161"/>
      <c r="AG175" s="161"/>
      <c r="AH175" s="161"/>
    </row>
    <row r="176" spans="1:34" x14ac:dyDescent="0.2">
      <c r="A176" s="72"/>
      <c r="B176" s="72"/>
      <c r="C176" s="70"/>
      <c r="D176" s="67"/>
      <c r="E176" s="169"/>
      <c r="F176" s="165"/>
      <c r="G176" s="142"/>
      <c r="H176" s="165"/>
      <c r="I176" s="165"/>
      <c r="J176" s="165"/>
      <c r="K176" s="165"/>
      <c r="L176" s="166"/>
      <c r="M176" s="166"/>
      <c r="N176" s="155"/>
      <c r="O176" s="155"/>
      <c r="P176" s="155"/>
      <c r="Q176" s="95">
        <f t="shared" si="3"/>
        <v>0</v>
      </c>
      <c r="R176" s="94">
        <v>174</v>
      </c>
      <c r="S176" s="98"/>
      <c r="T176" s="98"/>
      <c r="U176" s="99"/>
      <c r="V176" s="100"/>
      <c r="X176" s="161"/>
      <c r="Y176" s="161"/>
      <c r="Z176" s="161"/>
      <c r="AA176" s="161"/>
      <c r="AB176" s="161"/>
      <c r="AC176" s="161"/>
      <c r="AD176" s="161"/>
      <c r="AE176" s="161"/>
      <c r="AF176" s="161"/>
      <c r="AG176" s="161"/>
      <c r="AH176" s="161"/>
    </row>
    <row r="177" spans="1:34" x14ac:dyDescent="0.2">
      <c r="A177" s="72"/>
      <c r="B177" s="72"/>
      <c r="C177" s="70"/>
      <c r="D177" s="67"/>
      <c r="E177" s="169"/>
      <c r="F177" s="167"/>
      <c r="G177" s="142"/>
      <c r="H177" s="142"/>
      <c r="I177" s="167"/>
      <c r="J177" s="167"/>
      <c r="K177" s="142"/>
      <c r="L177" s="166"/>
      <c r="M177" s="166"/>
      <c r="N177" s="155"/>
      <c r="O177" s="155"/>
      <c r="P177" s="155"/>
      <c r="Q177" s="95">
        <f t="shared" si="3"/>
        <v>0</v>
      </c>
      <c r="R177" s="94">
        <v>175</v>
      </c>
      <c r="S177" s="98"/>
      <c r="T177" s="98"/>
      <c r="U177" s="99"/>
      <c r="V177" s="100"/>
      <c r="X177" s="161"/>
      <c r="Y177" s="161"/>
      <c r="Z177" s="161"/>
      <c r="AA177" s="161"/>
      <c r="AB177" s="161"/>
      <c r="AC177" s="161"/>
      <c r="AD177" s="161"/>
      <c r="AE177" s="161"/>
      <c r="AF177" s="161"/>
      <c r="AG177" s="161"/>
      <c r="AH177" s="161"/>
    </row>
    <row r="178" spans="1:34" x14ac:dyDescent="0.2">
      <c r="A178" s="72"/>
      <c r="B178" s="72"/>
      <c r="C178" s="70"/>
      <c r="D178" s="67"/>
      <c r="E178" s="169"/>
      <c r="F178" s="167"/>
      <c r="G178" s="142"/>
      <c r="H178" s="167"/>
      <c r="I178" s="167"/>
      <c r="J178" s="153"/>
      <c r="K178" s="142"/>
      <c r="L178" s="146"/>
      <c r="M178" s="146"/>
      <c r="N178" s="148"/>
      <c r="O178" s="155"/>
      <c r="P178" s="155"/>
      <c r="Q178" s="95">
        <f t="shared" si="3"/>
        <v>0</v>
      </c>
      <c r="R178" s="94">
        <v>176</v>
      </c>
      <c r="S178" s="98"/>
      <c r="T178" s="98"/>
      <c r="U178" s="99"/>
      <c r="V178" s="100"/>
      <c r="X178" s="161"/>
      <c r="Y178" s="161"/>
      <c r="Z178" s="161"/>
      <c r="AA178" s="161"/>
      <c r="AB178" s="161"/>
      <c r="AC178" s="161"/>
      <c r="AD178" s="161"/>
      <c r="AE178" s="161"/>
      <c r="AF178" s="161"/>
      <c r="AG178" s="161"/>
      <c r="AH178" s="161"/>
    </row>
    <row r="179" spans="1:34" x14ac:dyDescent="0.2">
      <c r="A179" s="72"/>
      <c r="B179" s="72"/>
      <c r="C179" s="70"/>
      <c r="D179" s="67"/>
      <c r="E179" s="169"/>
      <c r="F179" s="142"/>
      <c r="G179" s="165"/>
      <c r="H179" s="165"/>
      <c r="I179" s="165"/>
      <c r="J179" s="165"/>
      <c r="K179" s="165"/>
      <c r="L179" s="166"/>
      <c r="M179" s="166"/>
      <c r="N179" s="155"/>
      <c r="O179" s="155"/>
      <c r="P179" s="155"/>
      <c r="Q179" s="95">
        <f t="shared" si="3"/>
        <v>0</v>
      </c>
      <c r="R179" s="94">
        <v>177</v>
      </c>
      <c r="S179" s="98"/>
      <c r="T179" s="98"/>
      <c r="U179" s="99"/>
      <c r="V179" s="100"/>
      <c r="X179" s="161"/>
      <c r="Y179" s="161"/>
      <c r="Z179" s="161"/>
      <c r="AA179" s="161"/>
      <c r="AB179" s="161"/>
      <c r="AC179" s="161"/>
      <c r="AD179" s="161"/>
      <c r="AE179" s="161"/>
      <c r="AF179" s="161"/>
      <c r="AG179" s="161"/>
      <c r="AH179" s="161"/>
    </row>
    <row r="180" spans="1:34" x14ac:dyDescent="0.2">
      <c r="A180" s="72"/>
      <c r="B180" s="72"/>
      <c r="C180" s="70"/>
      <c r="D180" s="67"/>
      <c r="E180" s="169"/>
      <c r="F180" s="142"/>
      <c r="G180" s="142"/>
      <c r="H180" s="167"/>
      <c r="I180" s="167"/>
      <c r="J180" s="153"/>
      <c r="K180" s="142"/>
      <c r="L180" s="146"/>
      <c r="M180" s="146"/>
      <c r="N180" s="155"/>
      <c r="O180" s="155"/>
      <c r="P180" s="148"/>
      <c r="Q180" s="95">
        <f t="shared" si="3"/>
        <v>0</v>
      </c>
      <c r="R180" s="94">
        <v>178</v>
      </c>
      <c r="S180" s="98"/>
      <c r="T180" s="98"/>
      <c r="U180" s="99"/>
      <c r="V180" s="100"/>
      <c r="X180" s="161"/>
      <c r="Y180" s="161"/>
      <c r="Z180" s="161"/>
      <c r="AA180" s="161"/>
      <c r="AB180" s="161"/>
      <c r="AC180" s="161"/>
      <c r="AD180" s="161"/>
      <c r="AE180" s="161"/>
      <c r="AF180" s="161"/>
      <c r="AG180" s="161"/>
      <c r="AH180" s="161"/>
    </row>
    <row r="181" spans="1:34" x14ac:dyDescent="0.2">
      <c r="A181" s="72"/>
      <c r="B181" s="72"/>
      <c r="C181" s="70"/>
      <c r="D181" s="67"/>
      <c r="E181" s="169"/>
      <c r="F181" s="165"/>
      <c r="G181" s="165"/>
      <c r="H181" s="142"/>
      <c r="I181" s="142"/>
      <c r="J181" s="165"/>
      <c r="K181" s="165"/>
      <c r="L181" s="166"/>
      <c r="M181" s="166"/>
      <c r="N181" s="155"/>
      <c r="O181" s="155"/>
      <c r="P181" s="155"/>
      <c r="Q181" s="95">
        <f t="shared" si="3"/>
        <v>0</v>
      </c>
      <c r="R181" s="94">
        <v>179</v>
      </c>
      <c r="S181" s="98"/>
      <c r="T181" s="98"/>
      <c r="U181" s="99"/>
      <c r="V181" s="100"/>
    </row>
    <row r="182" spans="1:34" x14ac:dyDescent="0.2">
      <c r="A182" s="72"/>
      <c r="B182" s="72"/>
      <c r="C182" s="70"/>
      <c r="D182" s="67"/>
      <c r="E182" s="169"/>
      <c r="F182" s="142"/>
      <c r="G182" s="142"/>
      <c r="H182" s="167"/>
      <c r="I182" s="167"/>
      <c r="J182" s="167"/>
      <c r="K182" s="142"/>
      <c r="L182" s="146"/>
      <c r="M182" s="146"/>
      <c r="N182" s="155"/>
      <c r="O182" s="155"/>
      <c r="P182" s="155"/>
      <c r="Q182" s="95">
        <f t="shared" si="3"/>
        <v>0</v>
      </c>
      <c r="R182" s="94">
        <v>180</v>
      </c>
      <c r="S182" s="98"/>
      <c r="T182" s="98"/>
      <c r="U182" s="99"/>
      <c r="V182" s="100"/>
    </row>
    <row r="183" spans="1:34" x14ac:dyDescent="0.2">
      <c r="A183" s="72"/>
      <c r="B183" s="72"/>
      <c r="C183" s="70"/>
      <c r="D183" s="67"/>
      <c r="E183" s="169"/>
      <c r="F183" s="165"/>
      <c r="G183" s="165"/>
      <c r="H183" s="165"/>
      <c r="I183" s="165"/>
      <c r="J183" s="153"/>
      <c r="K183" s="165"/>
      <c r="L183" s="166"/>
      <c r="M183" s="166"/>
      <c r="N183" s="155"/>
      <c r="O183" s="155"/>
      <c r="P183" s="155"/>
      <c r="Q183" s="95">
        <f t="shared" si="3"/>
        <v>0</v>
      </c>
      <c r="R183" s="94">
        <v>181</v>
      </c>
      <c r="S183" s="98"/>
      <c r="T183" s="98"/>
      <c r="U183" s="99"/>
      <c r="V183" s="100"/>
    </row>
    <row r="184" spans="1:34" x14ac:dyDescent="0.2">
      <c r="A184" s="72"/>
      <c r="B184" s="72"/>
      <c r="C184" s="70"/>
      <c r="D184" s="67"/>
      <c r="E184" s="169"/>
      <c r="F184" s="165"/>
      <c r="G184" s="165"/>
      <c r="H184" s="142"/>
      <c r="I184" s="142"/>
      <c r="J184" s="165"/>
      <c r="K184" s="165"/>
      <c r="L184" s="166"/>
      <c r="M184" s="166"/>
      <c r="N184" s="155"/>
      <c r="O184" s="155"/>
      <c r="P184" s="155"/>
      <c r="Q184" s="95">
        <f t="shared" si="3"/>
        <v>0</v>
      </c>
      <c r="R184" s="94">
        <v>182</v>
      </c>
      <c r="S184" s="98"/>
      <c r="T184" s="98"/>
      <c r="U184" s="99"/>
      <c r="V184" s="100"/>
    </row>
    <row r="185" spans="1:34" x14ac:dyDescent="0.2">
      <c r="A185" s="72"/>
      <c r="B185" s="72"/>
      <c r="C185" s="70"/>
      <c r="D185" s="67"/>
      <c r="E185" s="169"/>
      <c r="F185" s="165"/>
      <c r="G185" s="165"/>
      <c r="H185" s="142"/>
      <c r="I185" s="142"/>
      <c r="J185" s="165"/>
      <c r="K185" s="165"/>
      <c r="L185" s="166"/>
      <c r="M185" s="166"/>
      <c r="N185" s="155"/>
      <c r="O185" s="155"/>
      <c r="P185" s="155"/>
      <c r="Q185" s="95">
        <f t="shared" si="3"/>
        <v>0</v>
      </c>
      <c r="R185" s="94">
        <v>183</v>
      </c>
      <c r="S185" s="98"/>
      <c r="T185" s="98"/>
      <c r="U185" s="99"/>
      <c r="V185" s="100"/>
    </row>
    <row r="186" spans="1:34" x14ac:dyDescent="0.2">
      <c r="A186" s="72"/>
      <c r="B186" s="72"/>
      <c r="C186" s="70"/>
      <c r="D186" s="67"/>
      <c r="E186" s="169"/>
      <c r="F186" s="142"/>
      <c r="G186" s="167"/>
      <c r="H186" s="167"/>
      <c r="I186" s="167"/>
      <c r="J186" s="153"/>
      <c r="K186" s="142"/>
      <c r="L186" s="146"/>
      <c r="M186" s="154"/>
      <c r="N186" s="148"/>
      <c r="O186" s="148"/>
      <c r="P186" s="148"/>
      <c r="Q186" s="95">
        <f t="shared" si="3"/>
        <v>0</v>
      </c>
      <c r="R186" s="94">
        <v>184</v>
      </c>
      <c r="S186" s="98"/>
      <c r="T186" s="98"/>
      <c r="U186" s="99"/>
      <c r="V186" s="100"/>
    </row>
    <row r="187" spans="1:34" x14ac:dyDescent="0.2">
      <c r="A187" s="72"/>
      <c r="B187" s="72"/>
      <c r="C187" s="70"/>
      <c r="D187" s="67"/>
      <c r="E187" s="169"/>
      <c r="F187" s="165"/>
      <c r="G187" s="165"/>
      <c r="H187" s="142"/>
      <c r="I187" s="142"/>
      <c r="J187" s="165"/>
      <c r="K187" s="165"/>
      <c r="L187" s="166"/>
      <c r="M187" s="166"/>
      <c r="N187" s="155"/>
      <c r="O187" s="155"/>
      <c r="P187" s="155"/>
      <c r="Q187" s="95">
        <f t="shared" si="3"/>
        <v>0</v>
      </c>
      <c r="R187" s="94">
        <v>185</v>
      </c>
      <c r="S187" s="98"/>
      <c r="T187" s="98"/>
      <c r="U187" s="99"/>
      <c r="V187" s="100"/>
    </row>
    <row r="188" spans="1:34" x14ac:dyDescent="0.2">
      <c r="A188" s="72"/>
      <c r="B188" s="72"/>
      <c r="C188" s="70"/>
      <c r="D188" s="67"/>
      <c r="E188" s="169"/>
      <c r="F188" s="167"/>
      <c r="G188" s="142"/>
      <c r="H188" s="142"/>
      <c r="I188" s="167"/>
      <c r="J188" s="167"/>
      <c r="K188" s="142"/>
      <c r="L188" s="146"/>
      <c r="M188" s="146"/>
      <c r="N188" s="155"/>
      <c r="O188" s="148"/>
      <c r="P188" s="148"/>
      <c r="Q188" s="95">
        <f t="shared" si="3"/>
        <v>0</v>
      </c>
      <c r="R188" s="94">
        <v>186</v>
      </c>
      <c r="S188" s="98"/>
      <c r="T188" s="98"/>
      <c r="U188" s="99"/>
      <c r="V188" s="100"/>
    </row>
    <row r="189" spans="1:34" x14ac:dyDescent="0.2">
      <c r="A189" s="72"/>
      <c r="B189" s="72"/>
      <c r="C189" s="70"/>
      <c r="D189" s="67"/>
      <c r="E189" s="169"/>
      <c r="F189" s="167"/>
      <c r="G189" s="142"/>
      <c r="H189" s="142"/>
      <c r="I189" s="167"/>
      <c r="J189" s="153"/>
      <c r="K189" s="142"/>
      <c r="L189" s="146"/>
      <c r="M189" s="146"/>
      <c r="N189" s="148"/>
      <c r="O189" s="155"/>
      <c r="P189" s="155"/>
      <c r="Q189" s="95">
        <f t="shared" si="3"/>
        <v>0</v>
      </c>
      <c r="R189" s="94">
        <v>187</v>
      </c>
      <c r="S189" s="98"/>
      <c r="T189" s="98"/>
      <c r="U189" s="99"/>
      <c r="V189" s="100"/>
    </row>
    <row r="190" spans="1:34" x14ac:dyDescent="0.2">
      <c r="A190" s="72"/>
      <c r="B190" s="72"/>
      <c r="C190" s="70"/>
      <c r="D190" s="67"/>
      <c r="E190" s="169"/>
      <c r="F190" s="167"/>
      <c r="G190" s="142"/>
      <c r="H190" s="142"/>
      <c r="I190" s="167"/>
      <c r="J190" s="167"/>
      <c r="K190" s="142"/>
      <c r="L190" s="146"/>
      <c r="M190" s="146"/>
      <c r="N190" s="148"/>
      <c r="O190" s="148"/>
      <c r="P190" s="148"/>
      <c r="Q190" s="95">
        <f t="shared" si="3"/>
        <v>0</v>
      </c>
      <c r="R190" s="94">
        <v>188</v>
      </c>
      <c r="S190" s="98"/>
      <c r="T190" s="98"/>
      <c r="U190" s="99"/>
      <c r="V190" s="100"/>
    </row>
    <row r="191" spans="1:34" x14ac:dyDescent="0.2">
      <c r="A191" s="72"/>
      <c r="B191" s="72"/>
      <c r="C191" s="70"/>
      <c r="D191" s="67"/>
      <c r="E191" s="169"/>
      <c r="F191" s="167"/>
      <c r="G191" s="142"/>
      <c r="H191" s="167"/>
      <c r="I191" s="167"/>
      <c r="J191" s="167"/>
      <c r="K191" s="142"/>
      <c r="L191" s="146"/>
      <c r="M191" s="146"/>
      <c r="N191" s="155"/>
      <c r="O191" s="155"/>
      <c r="P191" s="155"/>
      <c r="Q191" s="95">
        <f t="shared" si="3"/>
        <v>0</v>
      </c>
      <c r="R191" s="94">
        <v>189</v>
      </c>
      <c r="S191" s="98"/>
      <c r="T191" s="98"/>
      <c r="U191" s="99"/>
      <c r="V191" s="100"/>
    </row>
    <row r="192" spans="1:34" x14ac:dyDescent="0.2">
      <c r="A192" s="72"/>
      <c r="B192" s="72"/>
      <c r="C192" s="70"/>
      <c r="D192" s="67"/>
      <c r="E192" s="169"/>
      <c r="F192" s="167"/>
      <c r="G192" s="167"/>
      <c r="H192" s="167"/>
      <c r="I192" s="167"/>
      <c r="J192" s="167"/>
      <c r="K192" s="142"/>
      <c r="L192" s="146"/>
      <c r="M192" s="146"/>
      <c r="N192" s="155"/>
      <c r="O192" s="155"/>
      <c r="P192" s="155"/>
      <c r="Q192" s="95">
        <f t="shared" si="3"/>
        <v>0</v>
      </c>
      <c r="R192" s="94">
        <v>190</v>
      </c>
      <c r="S192" s="98"/>
      <c r="T192" s="98"/>
      <c r="U192" s="99"/>
      <c r="V192" s="100"/>
    </row>
    <row r="193" spans="1:22" x14ac:dyDescent="0.2">
      <c r="A193" s="72"/>
      <c r="B193" s="72"/>
      <c r="C193" s="70"/>
      <c r="D193" s="67"/>
      <c r="E193" s="169"/>
      <c r="F193" s="142"/>
      <c r="G193" s="142"/>
      <c r="H193" s="167"/>
      <c r="I193" s="167"/>
      <c r="J193" s="167"/>
      <c r="K193" s="142"/>
      <c r="L193" s="146"/>
      <c r="M193" s="146"/>
      <c r="N193" s="148"/>
      <c r="O193" s="155"/>
      <c r="P193" s="155"/>
      <c r="Q193" s="95">
        <f t="shared" si="3"/>
        <v>0</v>
      </c>
      <c r="R193" s="94">
        <v>191</v>
      </c>
      <c r="S193" s="98"/>
      <c r="T193" s="98"/>
      <c r="U193" s="99"/>
      <c r="V193" s="100"/>
    </row>
    <row r="194" spans="1:22" x14ac:dyDescent="0.2">
      <c r="A194" s="72"/>
      <c r="B194" s="72"/>
      <c r="C194" s="70"/>
      <c r="D194" s="67"/>
      <c r="E194" s="169"/>
      <c r="F194" s="167"/>
      <c r="G194" s="167"/>
      <c r="H194" s="167"/>
      <c r="I194" s="167"/>
      <c r="J194" s="167"/>
      <c r="K194" s="142"/>
      <c r="L194" s="146"/>
      <c r="M194" s="146"/>
      <c r="N194" s="148"/>
      <c r="O194" s="155"/>
      <c r="P194" s="155"/>
      <c r="Q194" s="95">
        <f t="shared" si="3"/>
        <v>0</v>
      </c>
      <c r="R194" s="94">
        <v>192</v>
      </c>
      <c r="S194" s="98"/>
      <c r="T194" s="98"/>
      <c r="U194" s="99"/>
      <c r="V194" s="100"/>
    </row>
    <row r="195" spans="1:22" x14ac:dyDescent="0.2">
      <c r="A195" s="72"/>
      <c r="B195" s="72"/>
      <c r="C195" s="70"/>
      <c r="D195" s="67"/>
      <c r="E195" s="169"/>
      <c r="F195" s="165"/>
      <c r="G195" s="165"/>
      <c r="H195" s="142"/>
      <c r="I195" s="142"/>
      <c r="J195" s="165"/>
      <c r="K195" s="165"/>
      <c r="L195" s="166"/>
      <c r="M195" s="166"/>
      <c r="N195" s="155"/>
      <c r="O195" s="155"/>
      <c r="P195" s="155"/>
      <c r="Q195" s="95">
        <f t="shared" si="3"/>
        <v>0</v>
      </c>
      <c r="R195" s="94">
        <v>193</v>
      </c>
      <c r="S195" s="98"/>
      <c r="T195" s="98"/>
      <c r="U195" s="99"/>
      <c r="V195" s="100"/>
    </row>
    <row r="196" spans="1:22" x14ac:dyDescent="0.2">
      <c r="A196" s="72"/>
      <c r="B196" s="72"/>
      <c r="C196" s="70"/>
      <c r="D196" s="67"/>
      <c r="E196" s="169"/>
      <c r="F196" s="142"/>
      <c r="G196" s="142"/>
      <c r="H196" s="167"/>
      <c r="I196" s="167"/>
      <c r="J196" s="153"/>
      <c r="K196" s="142"/>
      <c r="L196" s="146"/>
      <c r="M196" s="146"/>
      <c r="N196" s="155"/>
      <c r="O196" s="155"/>
      <c r="P196" s="148"/>
      <c r="Q196" s="95">
        <f t="shared" si="3"/>
        <v>0</v>
      </c>
      <c r="R196" s="94">
        <v>194</v>
      </c>
      <c r="S196" s="98"/>
      <c r="T196" s="98"/>
      <c r="U196" s="99"/>
      <c r="V196" s="100"/>
    </row>
    <row r="197" spans="1:22" x14ac:dyDescent="0.2">
      <c r="A197" s="72"/>
      <c r="B197" s="72"/>
      <c r="C197" s="70"/>
      <c r="D197" s="67"/>
      <c r="E197" s="169"/>
      <c r="F197" s="165"/>
      <c r="G197" s="142"/>
      <c r="H197" s="142"/>
      <c r="I197" s="165"/>
      <c r="J197" s="165"/>
      <c r="K197" s="165"/>
      <c r="L197" s="166"/>
      <c r="M197" s="166"/>
      <c r="N197" s="155"/>
      <c r="O197" s="155"/>
      <c r="P197" s="155"/>
      <c r="Q197" s="95">
        <f t="shared" ref="Q197:Q203" si="4">SUM(E197:P197)</f>
        <v>0</v>
      </c>
      <c r="R197" s="94">
        <v>195</v>
      </c>
      <c r="S197" s="98"/>
      <c r="T197" s="98"/>
      <c r="U197" s="99"/>
      <c r="V197" s="100"/>
    </row>
    <row r="198" spans="1:22" x14ac:dyDescent="0.2">
      <c r="A198" s="72"/>
      <c r="B198" s="72"/>
      <c r="C198" s="70"/>
      <c r="D198" s="67"/>
      <c r="E198" s="169"/>
      <c r="F198" s="142"/>
      <c r="G198" s="142"/>
      <c r="H198" s="167"/>
      <c r="I198" s="167"/>
      <c r="J198" s="153"/>
      <c r="K198" s="142"/>
      <c r="L198" s="146"/>
      <c r="M198" s="146"/>
      <c r="N198" s="155"/>
      <c r="O198" s="155"/>
      <c r="P198" s="155"/>
      <c r="Q198" s="95">
        <f t="shared" si="4"/>
        <v>0</v>
      </c>
      <c r="R198" s="94">
        <v>196</v>
      </c>
      <c r="S198" s="98"/>
      <c r="T198" s="98"/>
      <c r="U198" s="99"/>
      <c r="V198" s="100"/>
    </row>
    <row r="199" spans="1:22" x14ac:dyDescent="0.2">
      <c r="A199" s="72"/>
      <c r="B199" s="72"/>
      <c r="C199" s="70"/>
      <c r="D199" s="67"/>
      <c r="E199" s="169"/>
      <c r="F199" s="165"/>
      <c r="G199" s="165"/>
      <c r="H199" s="142"/>
      <c r="I199" s="165"/>
      <c r="J199" s="165"/>
      <c r="K199" s="165"/>
      <c r="L199" s="166"/>
      <c r="M199" s="166"/>
      <c r="N199" s="155"/>
      <c r="O199" s="155"/>
      <c r="P199" s="155"/>
      <c r="Q199" s="95">
        <f t="shared" si="4"/>
        <v>0</v>
      </c>
      <c r="R199" s="94">
        <v>197</v>
      </c>
      <c r="S199" s="98"/>
      <c r="T199" s="98"/>
      <c r="U199" s="99"/>
      <c r="V199" s="100"/>
    </row>
    <row r="200" spans="1:22" x14ac:dyDescent="0.2">
      <c r="A200" s="72"/>
      <c r="B200" s="72"/>
      <c r="C200" s="70"/>
      <c r="D200" s="67"/>
      <c r="E200" s="169"/>
      <c r="F200" s="165"/>
      <c r="G200" s="165"/>
      <c r="H200" s="165"/>
      <c r="I200" s="142"/>
      <c r="J200" s="165"/>
      <c r="K200" s="165"/>
      <c r="L200" s="166"/>
      <c r="M200" s="166"/>
      <c r="N200" s="155"/>
      <c r="O200" s="155"/>
      <c r="P200" s="155"/>
      <c r="Q200" s="95">
        <f t="shared" si="4"/>
        <v>0</v>
      </c>
      <c r="R200" s="94">
        <v>198</v>
      </c>
      <c r="S200" s="98"/>
      <c r="T200" s="98"/>
      <c r="U200" s="99"/>
      <c r="V200" s="100"/>
    </row>
    <row r="201" spans="1:22" x14ac:dyDescent="0.2">
      <c r="A201" s="72"/>
      <c r="B201" s="72"/>
      <c r="C201" s="70"/>
      <c r="D201" s="67"/>
      <c r="E201" s="169"/>
      <c r="F201" s="142"/>
      <c r="G201" s="165"/>
      <c r="H201" s="165"/>
      <c r="I201" s="165"/>
      <c r="J201" s="165"/>
      <c r="K201" s="165"/>
      <c r="L201" s="166"/>
      <c r="M201" s="166"/>
      <c r="N201" s="155"/>
      <c r="O201" s="155"/>
      <c r="P201" s="155"/>
      <c r="Q201" s="95">
        <f t="shared" si="4"/>
        <v>0</v>
      </c>
      <c r="R201" s="94">
        <v>199</v>
      </c>
      <c r="S201" s="98"/>
      <c r="T201" s="98"/>
      <c r="U201" s="99"/>
      <c r="V201" s="100"/>
    </row>
    <row r="202" spans="1:22" x14ac:dyDescent="0.2">
      <c r="A202" s="72"/>
      <c r="B202" s="72"/>
      <c r="C202" s="70"/>
      <c r="D202" s="67"/>
      <c r="E202" s="169"/>
      <c r="F202" s="167"/>
      <c r="G202" s="142"/>
      <c r="H202" s="167"/>
      <c r="I202" s="167"/>
      <c r="J202" s="167"/>
      <c r="K202" s="142"/>
      <c r="L202" s="146"/>
      <c r="M202" s="146"/>
      <c r="N202" s="148"/>
      <c r="O202" s="155"/>
      <c r="P202" s="155"/>
      <c r="Q202" s="95">
        <f t="shared" si="4"/>
        <v>0</v>
      </c>
      <c r="R202" s="94">
        <v>200</v>
      </c>
      <c r="S202" s="98"/>
      <c r="T202" s="98"/>
      <c r="U202" s="99"/>
      <c r="V202" s="100"/>
    </row>
    <row r="203" spans="1:22" x14ac:dyDescent="0.2">
      <c r="A203" s="72"/>
      <c r="B203" s="72"/>
      <c r="C203" s="70"/>
      <c r="D203" s="67"/>
      <c r="E203" s="169"/>
      <c r="F203" s="167"/>
      <c r="G203" s="167"/>
      <c r="H203" s="167"/>
      <c r="I203" s="167"/>
      <c r="J203" s="167"/>
      <c r="K203" s="142"/>
      <c r="L203" s="146"/>
      <c r="M203" s="146"/>
      <c r="N203" s="155"/>
      <c r="O203" s="155"/>
      <c r="P203" s="155"/>
      <c r="Q203" s="95">
        <f t="shared" si="4"/>
        <v>0</v>
      </c>
      <c r="R203" s="94">
        <v>201</v>
      </c>
      <c r="S203" s="98"/>
      <c r="T203" s="98"/>
      <c r="U203" s="99"/>
      <c r="V203" s="100"/>
    </row>
    <row r="204" spans="1:22" x14ac:dyDescent="0.2">
      <c r="A204" s="72"/>
      <c r="B204" s="72"/>
      <c r="C204" s="70"/>
      <c r="D204" s="67"/>
      <c r="E204" s="169"/>
      <c r="F204" s="167"/>
      <c r="G204" s="167"/>
      <c r="H204" s="167"/>
      <c r="I204" s="167"/>
      <c r="J204" s="167"/>
      <c r="K204" s="142"/>
      <c r="L204" s="146"/>
      <c r="M204" s="146"/>
      <c r="N204" s="148"/>
      <c r="O204" s="155"/>
      <c r="P204" s="155"/>
      <c r="Q204" s="95">
        <f t="shared" ref="Q204:Q212" si="5">SUM(E204:P204)</f>
        <v>0</v>
      </c>
      <c r="R204" s="94">
        <v>202</v>
      </c>
      <c r="S204" s="98"/>
      <c r="T204" s="98"/>
      <c r="U204" s="99"/>
      <c r="V204" s="100"/>
    </row>
    <row r="205" spans="1:22" x14ac:dyDescent="0.2">
      <c r="A205" s="72"/>
      <c r="B205" s="72"/>
      <c r="C205" s="70"/>
      <c r="D205" s="67"/>
      <c r="E205" s="169"/>
      <c r="F205" s="167"/>
      <c r="G205" s="142"/>
      <c r="H205" s="142"/>
      <c r="I205" s="167"/>
      <c r="J205" s="167"/>
      <c r="K205" s="142"/>
      <c r="L205" s="146"/>
      <c r="M205" s="146"/>
      <c r="N205" s="155"/>
      <c r="O205" s="148"/>
      <c r="P205" s="148"/>
      <c r="Q205" s="95">
        <f t="shared" si="5"/>
        <v>0</v>
      </c>
      <c r="R205" s="94">
        <v>203</v>
      </c>
      <c r="S205" s="98"/>
      <c r="T205" s="98"/>
      <c r="U205" s="99"/>
      <c r="V205" s="100"/>
    </row>
    <row r="206" spans="1:22" x14ac:dyDescent="0.2">
      <c r="A206" s="72"/>
      <c r="B206" s="72"/>
      <c r="C206" s="70"/>
      <c r="D206" s="67"/>
      <c r="E206" s="169"/>
      <c r="F206" s="142"/>
      <c r="G206" s="142"/>
      <c r="H206" s="167"/>
      <c r="I206" s="167"/>
      <c r="J206" s="167"/>
      <c r="K206" s="142"/>
      <c r="L206" s="146"/>
      <c r="M206" s="154"/>
      <c r="N206" s="148"/>
      <c r="O206" s="155"/>
      <c r="P206" s="155"/>
      <c r="Q206" s="95">
        <f t="shared" si="5"/>
        <v>0</v>
      </c>
      <c r="R206" s="94">
        <v>204</v>
      </c>
      <c r="S206" s="98"/>
      <c r="T206" s="98"/>
      <c r="U206" s="99"/>
      <c r="V206" s="100"/>
    </row>
    <row r="207" spans="1:22" x14ac:dyDescent="0.2">
      <c r="A207" s="101"/>
      <c r="B207" s="101"/>
      <c r="C207" s="99"/>
      <c r="D207" s="100"/>
      <c r="E207" s="169"/>
      <c r="F207" s="142"/>
      <c r="G207" s="142"/>
      <c r="H207" s="165"/>
      <c r="I207" s="165"/>
      <c r="J207" s="165"/>
      <c r="K207" s="165"/>
      <c r="L207" s="166"/>
      <c r="M207" s="166"/>
      <c r="N207" s="155"/>
      <c r="O207" s="155"/>
      <c r="P207" s="155"/>
      <c r="Q207" s="95">
        <f t="shared" si="5"/>
        <v>0</v>
      </c>
      <c r="R207" s="94">
        <v>205</v>
      </c>
    </row>
    <row r="208" spans="1:22" x14ac:dyDescent="0.2">
      <c r="A208" s="101"/>
      <c r="B208" s="101"/>
      <c r="C208" s="99"/>
      <c r="D208" s="100"/>
      <c r="E208" s="169"/>
      <c r="F208" s="165"/>
      <c r="G208" s="165"/>
      <c r="H208" s="142"/>
      <c r="I208" s="142"/>
      <c r="J208" s="165"/>
      <c r="K208" s="165"/>
      <c r="L208" s="166"/>
      <c r="M208" s="166"/>
      <c r="N208" s="155"/>
      <c r="O208" s="155"/>
      <c r="P208" s="155"/>
      <c r="Q208" s="95">
        <f t="shared" si="5"/>
        <v>0</v>
      </c>
      <c r="R208" s="94">
        <v>206</v>
      </c>
    </row>
    <row r="209" spans="1:35" x14ac:dyDescent="0.2">
      <c r="A209" s="101"/>
      <c r="B209" s="101"/>
      <c r="C209" s="99"/>
      <c r="D209" s="100"/>
      <c r="E209" s="169"/>
      <c r="F209" s="165"/>
      <c r="G209" s="165"/>
      <c r="H209" s="142"/>
      <c r="I209" s="142"/>
      <c r="J209" s="165"/>
      <c r="K209" s="165"/>
      <c r="L209" s="166"/>
      <c r="M209" s="166"/>
      <c r="N209" s="155"/>
      <c r="O209" s="155"/>
      <c r="P209" s="155"/>
      <c r="Q209" s="95">
        <f t="shared" si="5"/>
        <v>0</v>
      </c>
      <c r="R209" s="94">
        <v>207</v>
      </c>
    </row>
    <row r="210" spans="1:35" x14ac:dyDescent="0.2">
      <c r="A210" s="101"/>
      <c r="B210" s="101"/>
      <c r="C210" s="99"/>
      <c r="D210" s="100"/>
      <c r="E210" s="169"/>
      <c r="F210" s="165"/>
      <c r="G210" s="165"/>
      <c r="H210" s="142"/>
      <c r="I210" s="142"/>
      <c r="J210" s="165"/>
      <c r="K210" s="165"/>
      <c r="L210" s="166"/>
      <c r="M210" s="166"/>
      <c r="N210" s="155"/>
      <c r="O210" s="155"/>
      <c r="P210" s="155"/>
      <c r="Q210" s="95">
        <f t="shared" si="5"/>
        <v>0</v>
      </c>
      <c r="R210" s="94">
        <v>208</v>
      </c>
    </row>
    <row r="211" spans="1:35" x14ac:dyDescent="0.2">
      <c r="A211" s="101"/>
      <c r="B211" s="101"/>
      <c r="C211" s="99"/>
      <c r="D211" s="100"/>
      <c r="E211" s="169"/>
      <c r="F211" s="165"/>
      <c r="G211" s="165"/>
      <c r="H211" s="142"/>
      <c r="I211" s="142"/>
      <c r="J211" s="165"/>
      <c r="K211" s="165"/>
      <c r="L211" s="166"/>
      <c r="M211" s="166"/>
      <c r="N211" s="155"/>
      <c r="O211" s="155"/>
      <c r="P211" s="155"/>
      <c r="Q211" s="95">
        <f t="shared" si="5"/>
        <v>0</v>
      </c>
      <c r="R211" s="94">
        <v>209</v>
      </c>
    </row>
    <row r="212" spans="1:35" x14ac:dyDescent="0.2">
      <c r="A212" s="101"/>
      <c r="B212" s="101"/>
      <c r="C212" s="99"/>
      <c r="D212" s="100"/>
      <c r="E212" s="169"/>
      <c r="F212" s="165"/>
      <c r="G212" s="165"/>
      <c r="H212" s="142"/>
      <c r="I212" s="142"/>
      <c r="J212" s="165"/>
      <c r="K212" s="165"/>
      <c r="L212" s="166"/>
      <c r="M212" s="166"/>
      <c r="N212" s="155"/>
      <c r="O212" s="155"/>
      <c r="P212" s="155"/>
      <c r="Q212" s="95">
        <f t="shared" si="5"/>
        <v>0</v>
      </c>
      <c r="R212" s="94">
        <v>210</v>
      </c>
    </row>
    <row r="213" spans="1:35" x14ac:dyDescent="0.2">
      <c r="A213" s="84"/>
      <c r="B213" s="84"/>
      <c r="C213" s="84"/>
      <c r="D213" s="84"/>
      <c r="F213" s="161"/>
      <c r="G213" s="161"/>
      <c r="H213" s="161"/>
      <c r="I213" s="161"/>
      <c r="J213" s="161"/>
      <c r="K213" s="161"/>
      <c r="L213" s="161"/>
      <c r="M213" s="161"/>
      <c r="N213" s="161"/>
      <c r="O213" s="161"/>
      <c r="P213" s="161"/>
    </row>
    <row r="214" spans="1:35" x14ac:dyDescent="0.2">
      <c r="A214" s="84"/>
      <c r="B214" s="84"/>
      <c r="C214" s="84"/>
      <c r="D214" s="84"/>
      <c r="E214" s="161">
        <f>SUM(E4:E203)</f>
        <v>0</v>
      </c>
      <c r="F214" s="161">
        <f>SUM(F4:F203)</f>
        <v>0</v>
      </c>
      <c r="G214" s="161">
        <f t="shared" ref="G214:AI214" si="6">SUM(G4:G203)</f>
        <v>0</v>
      </c>
      <c r="H214" s="161">
        <f t="shared" si="6"/>
        <v>0</v>
      </c>
      <c r="I214" s="161">
        <f t="shared" si="6"/>
        <v>0</v>
      </c>
      <c r="J214" s="161">
        <f t="shared" si="6"/>
        <v>0</v>
      </c>
      <c r="K214" s="161">
        <f t="shared" si="6"/>
        <v>0</v>
      </c>
      <c r="L214" s="161">
        <f t="shared" si="6"/>
        <v>0</v>
      </c>
      <c r="M214" s="161">
        <f t="shared" si="6"/>
        <v>0</v>
      </c>
      <c r="N214" s="161">
        <f t="shared" si="6"/>
        <v>0</v>
      </c>
      <c r="O214" s="161">
        <f t="shared" si="6"/>
        <v>0</v>
      </c>
      <c r="P214" s="161">
        <f t="shared" si="6"/>
        <v>0</v>
      </c>
      <c r="Q214" s="161"/>
      <c r="R214" s="161"/>
      <c r="S214" s="161">
        <f t="shared" si="6"/>
        <v>0</v>
      </c>
      <c r="T214" s="161">
        <f t="shared" si="6"/>
        <v>0</v>
      </c>
      <c r="U214" s="161">
        <f t="shared" si="6"/>
        <v>0</v>
      </c>
      <c r="V214" s="161">
        <f t="shared" si="6"/>
        <v>0</v>
      </c>
      <c r="W214" s="161">
        <f t="shared" si="6"/>
        <v>0</v>
      </c>
      <c r="X214" s="161">
        <f t="shared" si="6"/>
        <v>0</v>
      </c>
      <c r="Y214" s="161">
        <f t="shared" si="6"/>
        <v>0</v>
      </c>
      <c r="Z214" s="161">
        <f t="shared" si="6"/>
        <v>0</v>
      </c>
      <c r="AA214" s="161">
        <f t="shared" si="6"/>
        <v>0</v>
      </c>
      <c r="AB214" s="161">
        <f t="shared" si="6"/>
        <v>0</v>
      </c>
      <c r="AC214" s="161">
        <f t="shared" si="6"/>
        <v>0</v>
      </c>
      <c r="AD214" s="161">
        <f t="shared" si="6"/>
        <v>0</v>
      </c>
      <c r="AE214" s="161">
        <f t="shared" si="6"/>
        <v>0</v>
      </c>
      <c r="AF214" s="161">
        <f t="shared" si="6"/>
        <v>0</v>
      </c>
      <c r="AG214" s="161">
        <f t="shared" si="6"/>
        <v>0</v>
      </c>
      <c r="AH214" s="161">
        <f t="shared" si="6"/>
        <v>0</v>
      </c>
      <c r="AI214" s="161">
        <f t="shared" si="6"/>
        <v>0</v>
      </c>
    </row>
    <row r="215" spans="1:35" x14ac:dyDescent="0.2">
      <c r="A215" s="84"/>
      <c r="B215" s="84"/>
      <c r="C215" s="84"/>
      <c r="D215" s="84"/>
      <c r="F215" s="84"/>
      <c r="G215" s="84"/>
      <c r="H215" s="84"/>
      <c r="I215" s="84"/>
      <c r="J215" s="84"/>
      <c r="K215" s="84"/>
      <c r="L215" s="84"/>
      <c r="M215" s="84"/>
    </row>
    <row r="216" spans="1:35" x14ac:dyDescent="0.2">
      <c r="A216" s="84"/>
      <c r="B216" s="84"/>
      <c r="C216" s="84"/>
      <c r="D216" s="84"/>
      <c r="F216" s="84"/>
      <c r="G216" s="84"/>
      <c r="H216" s="84"/>
      <c r="I216" s="84"/>
      <c r="J216" s="84"/>
      <c r="K216" s="84"/>
      <c r="L216" s="84"/>
      <c r="M216" s="84"/>
    </row>
    <row r="218" spans="1:35" x14ac:dyDescent="0.2">
      <c r="A218" s="102"/>
      <c r="B218" s="102"/>
      <c r="C218" s="102"/>
      <c r="D218" s="102"/>
    </row>
  </sheetData>
  <sortState xmlns:xlrd2="http://schemas.microsoft.com/office/spreadsheetml/2017/richdata2" ref="S4:AH161">
    <sortCondition ref="S4:S161"/>
  </sortState>
  <mergeCells count="10">
    <mergeCell ref="E1:E2"/>
    <mergeCell ref="F2:I2"/>
    <mergeCell ref="X2:AA2"/>
    <mergeCell ref="AF1:AH1"/>
    <mergeCell ref="F1:K1"/>
    <mergeCell ref="L1:M1"/>
    <mergeCell ref="X1:AC1"/>
    <mergeCell ref="AD1:AE1"/>
    <mergeCell ref="N1:P1"/>
    <mergeCell ref="W1:W2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X23"/>
  <sheetViews>
    <sheetView topLeftCell="A22" workbookViewId="0">
      <selection activeCell="AA34" sqref="AA34"/>
    </sheetView>
  </sheetViews>
  <sheetFormatPr baseColWidth="10" defaultColWidth="11.42578125" defaultRowHeight="12.75" x14ac:dyDescent="0.2"/>
  <cols>
    <col min="1" max="1" width="5.140625" style="48" bestFit="1" customWidth="1"/>
    <col min="2" max="2" width="11.42578125" style="48" bestFit="1" customWidth="1"/>
    <col min="3" max="3" width="11.42578125" style="48" customWidth="1"/>
    <col min="4" max="4" width="9.140625" style="48" bestFit="1" customWidth="1"/>
    <col min="5" max="5" width="1.28515625" style="48" customWidth="1"/>
    <col min="6" max="6" width="11.140625" style="48" bestFit="1" customWidth="1"/>
    <col min="7" max="7" width="1.28515625" style="48" customWidth="1"/>
    <col min="8" max="9" width="7" style="48" customWidth="1"/>
    <col min="10" max="10" width="1.85546875" style="48" bestFit="1" customWidth="1"/>
    <col min="11" max="11" width="2.140625" style="48" bestFit="1" customWidth="1"/>
    <col min="12" max="12" width="2.5703125" style="48" bestFit="1" customWidth="1"/>
    <col min="13" max="13" width="1.85546875" style="48" bestFit="1" customWidth="1"/>
    <col min="14" max="14" width="2.140625" style="48" bestFit="1" customWidth="1"/>
    <col min="15" max="15" width="3" style="48" bestFit="1" customWidth="1"/>
    <col min="16" max="17" width="7" style="48" customWidth="1"/>
    <col min="18" max="18" width="1.28515625" style="48" customWidth="1"/>
    <col min="19" max="20" width="7" style="48" customWidth="1"/>
    <col min="21" max="21" width="1.85546875" style="48" bestFit="1" customWidth="1"/>
    <col min="22" max="22" width="2.140625" style="48" bestFit="1" customWidth="1"/>
    <col min="23" max="23" width="2.5703125" style="48" bestFit="1" customWidth="1"/>
    <col min="24" max="24" width="1.85546875" style="48" bestFit="1" customWidth="1"/>
    <col min="25" max="25" width="2.140625" style="48" bestFit="1" customWidth="1"/>
    <col min="26" max="26" width="2.5703125" style="48" bestFit="1" customWidth="1"/>
    <col min="27" max="28" width="7" style="48" customWidth="1"/>
    <col min="29" max="29" width="1.28515625" style="48" customWidth="1"/>
    <col min="30" max="31" width="7" style="48" customWidth="1"/>
    <col min="32" max="32" width="1.85546875" style="48" bestFit="1" customWidth="1"/>
    <col min="33" max="33" width="2.140625" style="48" bestFit="1" customWidth="1"/>
    <col min="34" max="34" width="2.5703125" style="48" bestFit="1" customWidth="1"/>
    <col min="35" max="35" width="1.85546875" style="48" bestFit="1" customWidth="1"/>
    <col min="36" max="36" width="2.140625" style="48" bestFit="1" customWidth="1"/>
    <col min="37" max="37" width="2.5703125" style="48" bestFit="1" customWidth="1"/>
    <col min="38" max="39" width="7" style="48" customWidth="1"/>
    <col min="40" max="40" width="1.28515625" style="48" customWidth="1"/>
    <col min="41" max="42" width="7" style="48" customWidth="1"/>
    <col min="43" max="43" width="1.85546875" style="48" bestFit="1" customWidth="1"/>
    <col min="44" max="44" width="2.140625" style="48" bestFit="1" customWidth="1"/>
    <col min="45" max="45" width="2.5703125" style="48" bestFit="1" customWidth="1"/>
    <col min="46" max="46" width="1.85546875" style="48" bestFit="1" customWidth="1"/>
    <col min="47" max="47" width="2.140625" style="48" bestFit="1" customWidth="1"/>
    <col min="48" max="48" width="2.5703125" style="48" bestFit="1" customWidth="1"/>
    <col min="49" max="50" width="7" style="48" customWidth="1"/>
    <col min="51" max="16384" width="11.42578125" style="48"/>
  </cols>
  <sheetData>
    <row r="1" spans="1:50" x14ac:dyDescent="0.2">
      <c r="H1" s="221" t="s">
        <v>234</v>
      </c>
      <c r="I1" s="221"/>
      <c r="J1" s="221"/>
      <c r="K1" s="221"/>
      <c r="L1" s="221"/>
      <c r="M1" s="221"/>
      <c r="N1" s="221"/>
      <c r="O1" s="221"/>
      <c r="P1" s="221"/>
      <c r="Q1" s="221"/>
      <c r="S1" s="222" t="s">
        <v>235</v>
      </c>
      <c r="T1" s="222"/>
      <c r="U1" s="222"/>
      <c r="V1" s="222"/>
      <c r="W1" s="222"/>
      <c r="X1" s="222"/>
      <c r="Y1" s="222"/>
      <c r="Z1" s="222"/>
      <c r="AA1" s="222"/>
      <c r="AB1" s="222"/>
      <c r="AD1" s="222" t="s">
        <v>236</v>
      </c>
      <c r="AE1" s="222"/>
      <c r="AF1" s="222"/>
      <c r="AG1" s="222"/>
      <c r="AH1" s="222"/>
      <c r="AI1" s="222"/>
      <c r="AJ1" s="222"/>
      <c r="AK1" s="222"/>
      <c r="AL1" s="222"/>
      <c r="AM1" s="222"/>
      <c r="AO1" s="222" t="s">
        <v>237</v>
      </c>
      <c r="AP1" s="222"/>
      <c r="AQ1" s="222"/>
      <c r="AR1" s="222"/>
      <c r="AS1" s="222"/>
      <c r="AT1" s="222"/>
      <c r="AU1" s="222"/>
      <c r="AV1" s="222"/>
      <c r="AW1" s="222"/>
      <c r="AX1" s="222"/>
    </row>
    <row r="2" spans="1:50" x14ac:dyDescent="0.2">
      <c r="E2" s="49"/>
      <c r="F2" s="223" t="s">
        <v>238</v>
      </c>
      <c r="G2" s="49"/>
      <c r="H2" s="224" t="s">
        <v>239</v>
      </c>
      <c r="I2" s="224"/>
      <c r="J2" s="224" t="s">
        <v>240</v>
      </c>
      <c r="K2" s="224"/>
      <c r="L2" s="224"/>
      <c r="M2" s="224"/>
      <c r="N2" s="224"/>
      <c r="O2" s="224"/>
      <c r="P2" s="224" t="s">
        <v>241</v>
      </c>
      <c r="Q2" s="224"/>
      <c r="R2" s="49"/>
      <c r="S2" s="224" t="s">
        <v>239</v>
      </c>
      <c r="T2" s="224"/>
      <c r="U2" s="224" t="s">
        <v>240</v>
      </c>
      <c r="V2" s="224"/>
      <c r="W2" s="224"/>
      <c r="X2" s="224"/>
      <c r="Y2" s="224"/>
      <c r="Z2" s="224"/>
      <c r="AA2" s="224" t="s">
        <v>241</v>
      </c>
      <c r="AB2" s="224"/>
      <c r="AC2" s="49"/>
      <c r="AD2" s="224" t="s">
        <v>239</v>
      </c>
      <c r="AE2" s="224"/>
      <c r="AF2" s="224" t="s">
        <v>240</v>
      </c>
      <c r="AG2" s="224"/>
      <c r="AH2" s="224"/>
      <c r="AI2" s="224"/>
      <c r="AJ2" s="224"/>
      <c r="AK2" s="224"/>
      <c r="AL2" s="224" t="s">
        <v>241</v>
      </c>
      <c r="AM2" s="224"/>
      <c r="AN2" s="49"/>
      <c r="AO2" s="224" t="s">
        <v>239</v>
      </c>
      <c r="AP2" s="224"/>
      <c r="AQ2" s="224" t="s">
        <v>240</v>
      </c>
      <c r="AR2" s="224"/>
      <c r="AS2" s="224"/>
      <c r="AT2" s="224"/>
      <c r="AU2" s="224"/>
      <c r="AV2" s="224"/>
      <c r="AW2" s="224" t="s">
        <v>241</v>
      </c>
      <c r="AX2" s="224"/>
    </row>
    <row r="3" spans="1:50" x14ac:dyDescent="0.2">
      <c r="E3" s="50"/>
      <c r="F3" s="223"/>
      <c r="G3" s="50"/>
      <c r="H3" s="96" t="s">
        <v>21</v>
      </c>
      <c r="I3" s="96" t="s">
        <v>242</v>
      </c>
      <c r="J3" s="96" t="s">
        <v>21</v>
      </c>
      <c r="K3" s="96" t="s">
        <v>242</v>
      </c>
      <c r="L3" s="96" t="s">
        <v>63</v>
      </c>
      <c r="M3" s="96" t="s">
        <v>21</v>
      </c>
      <c r="N3" s="96" t="s">
        <v>242</v>
      </c>
      <c r="O3" s="96" t="s">
        <v>63</v>
      </c>
      <c r="P3" s="96" t="s">
        <v>21</v>
      </c>
      <c r="Q3" s="96" t="s">
        <v>242</v>
      </c>
      <c r="R3" s="50"/>
      <c r="S3" s="96" t="s">
        <v>21</v>
      </c>
      <c r="T3" s="96" t="s">
        <v>242</v>
      </c>
      <c r="U3" s="96" t="s">
        <v>21</v>
      </c>
      <c r="V3" s="96" t="s">
        <v>242</v>
      </c>
      <c r="W3" s="96" t="s">
        <v>63</v>
      </c>
      <c r="X3" s="96" t="s">
        <v>21</v>
      </c>
      <c r="Y3" s="96" t="s">
        <v>242</v>
      </c>
      <c r="Z3" s="96" t="s">
        <v>63</v>
      </c>
      <c r="AA3" s="96" t="s">
        <v>21</v>
      </c>
      <c r="AB3" s="96" t="s">
        <v>242</v>
      </c>
      <c r="AC3" s="50"/>
      <c r="AD3" s="96" t="s">
        <v>21</v>
      </c>
      <c r="AE3" s="96" t="s">
        <v>242</v>
      </c>
      <c r="AF3" s="96" t="s">
        <v>21</v>
      </c>
      <c r="AG3" s="96" t="s">
        <v>242</v>
      </c>
      <c r="AH3" s="96" t="s">
        <v>63</v>
      </c>
      <c r="AI3" s="96" t="s">
        <v>21</v>
      </c>
      <c r="AJ3" s="96" t="s">
        <v>242</v>
      </c>
      <c r="AK3" s="96" t="s">
        <v>63</v>
      </c>
      <c r="AL3" s="96" t="s">
        <v>21</v>
      </c>
      <c r="AM3" s="96" t="s">
        <v>242</v>
      </c>
      <c r="AN3" s="50"/>
      <c r="AO3" s="96" t="s">
        <v>21</v>
      </c>
      <c r="AP3" s="96" t="s">
        <v>242</v>
      </c>
      <c r="AQ3" s="96" t="s">
        <v>21</v>
      </c>
      <c r="AR3" s="96" t="s">
        <v>242</v>
      </c>
      <c r="AS3" s="96" t="s">
        <v>63</v>
      </c>
      <c r="AT3" s="96" t="s">
        <v>21</v>
      </c>
      <c r="AU3" s="96" t="s">
        <v>242</v>
      </c>
      <c r="AV3" s="96" t="s">
        <v>63</v>
      </c>
      <c r="AW3" s="96" t="s">
        <v>21</v>
      </c>
      <c r="AX3" s="96" t="s">
        <v>242</v>
      </c>
    </row>
    <row r="4" spans="1:50" x14ac:dyDescent="0.2">
      <c r="E4" s="50"/>
      <c r="F4" s="223"/>
      <c r="G4" s="50"/>
      <c r="H4" s="96"/>
      <c r="I4" s="96"/>
      <c r="J4" s="224" t="s">
        <v>243</v>
      </c>
      <c r="K4" s="224"/>
      <c r="L4" s="224"/>
      <c r="M4" s="224" t="s">
        <v>244</v>
      </c>
      <c r="N4" s="224"/>
      <c r="O4" s="224"/>
      <c r="P4" s="96"/>
      <c r="Q4" s="96"/>
      <c r="R4" s="50"/>
      <c r="S4" s="96"/>
      <c r="T4" s="96"/>
      <c r="U4" s="224" t="s">
        <v>243</v>
      </c>
      <c r="V4" s="224"/>
      <c r="W4" s="224"/>
      <c r="X4" s="224" t="s">
        <v>244</v>
      </c>
      <c r="Y4" s="224"/>
      <c r="Z4" s="224"/>
      <c r="AA4" s="96"/>
      <c r="AB4" s="96"/>
      <c r="AC4" s="50"/>
      <c r="AD4" s="96"/>
      <c r="AE4" s="96"/>
      <c r="AF4" s="224" t="s">
        <v>243</v>
      </c>
      <c r="AG4" s="224"/>
      <c r="AH4" s="224"/>
      <c r="AI4" s="224" t="s">
        <v>244</v>
      </c>
      <c r="AJ4" s="224"/>
      <c r="AK4" s="224"/>
      <c r="AL4" s="96"/>
      <c r="AM4" s="96"/>
      <c r="AN4" s="50"/>
      <c r="AO4" s="96"/>
      <c r="AP4" s="96"/>
      <c r="AQ4" s="224" t="s">
        <v>243</v>
      </c>
      <c r="AR4" s="224"/>
      <c r="AS4" s="224"/>
      <c r="AT4" s="224" t="s">
        <v>244</v>
      </c>
      <c r="AU4" s="224"/>
      <c r="AV4" s="224"/>
      <c r="AW4" s="96"/>
      <c r="AX4" s="96"/>
    </row>
    <row r="6" spans="1:50" x14ac:dyDescent="0.2">
      <c r="A6" s="51" t="s">
        <v>245</v>
      </c>
      <c r="B6" s="51" t="s">
        <v>246</v>
      </c>
      <c r="C6" s="51"/>
      <c r="D6" s="97" t="s">
        <v>234</v>
      </c>
      <c r="F6" s="52"/>
      <c r="H6" s="51"/>
      <c r="I6" s="51"/>
      <c r="J6" s="51"/>
      <c r="K6" s="51"/>
      <c r="L6" s="51"/>
      <c r="M6" s="51"/>
      <c r="N6" s="51"/>
      <c r="O6" s="51"/>
      <c r="P6" s="51"/>
      <c r="Q6" s="51"/>
      <c r="S6" s="51"/>
      <c r="T6" s="51"/>
      <c r="U6" s="51"/>
      <c r="V6" s="51"/>
      <c r="W6" s="51"/>
      <c r="X6" s="51"/>
      <c r="Y6" s="51"/>
      <c r="Z6" s="51"/>
      <c r="AA6" s="51"/>
      <c r="AB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O6" s="51"/>
      <c r="AP6" s="51"/>
      <c r="AQ6" s="51"/>
      <c r="AR6" s="51"/>
      <c r="AS6" s="51"/>
      <c r="AT6" s="51"/>
      <c r="AU6" s="51"/>
      <c r="AV6" s="51"/>
      <c r="AW6" s="51"/>
      <c r="AX6" s="51"/>
    </row>
    <row r="7" spans="1:50" x14ac:dyDescent="0.2">
      <c r="A7" s="51"/>
      <c r="B7" s="51"/>
      <c r="C7" s="51"/>
      <c r="D7" s="97" t="s">
        <v>234</v>
      </c>
      <c r="F7" s="52"/>
      <c r="H7" s="51"/>
      <c r="I7" s="51"/>
      <c r="J7" s="51"/>
      <c r="K7" s="51"/>
      <c r="L7" s="51"/>
      <c r="M7" s="51"/>
      <c r="N7" s="51"/>
      <c r="O7" s="51"/>
      <c r="P7" s="51"/>
      <c r="Q7" s="51"/>
      <c r="S7" s="51"/>
      <c r="T7" s="51"/>
      <c r="U7" s="51"/>
      <c r="V7" s="51"/>
      <c r="W7" s="51"/>
      <c r="X7" s="51"/>
      <c r="Y7" s="51"/>
      <c r="Z7" s="51"/>
      <c r="AA7" s="51"/>
      <c r="AB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O7" s="51"/>
      <c r="AP7" s="51"/>
      <c r="AQ7" s="51"/>
      <c r="AR7" s="51"/>
      <c r="AS7" s="51"/>
      <c r="AT7" s="51"/>
      <c r="AU7" s="51"/>
      <c r="AV7" s="51"/>
      <c r="AW7" s="51"/>
      <c r="AX7" s="51"/>
    </row>
    <row r="8" spans="1:50" x14ac:dyDescent="0.2">
      <c r="A8" s="51"/>
      <c r="B8" s="51"/>
      <c r="C8" s="51"/>
      <c r="D8" s="97" t="s">
        <v>234</v>
      </c>
      <c r="F8" s="52"/>
      <c r="H8" s="51"/>
      <c r="I8" s="51"/>
      <c r="J8" s="51"/>
      <c r="K8" s="51"/>
      <c r="L8" s="51"/>
      <c r="M8" s="51"/>
      <c r="N8" s="51"/>
      <c r="O8" s="51"/>
      <c r="P8" s="51"/>
      <c r="Q8" s="51"/>
      <c r="S8" s="51"/>
      <c r="T8" s="51"/>
      <c r="U8" s="51"/>
      <c r="V8" s="51"/>
      <c r="W8" s="51"/>
      <c r="X8" s="51"/>
      <c r="Y8" s="51"/>
      <c r="Z8" s="51"/>
      <c r="AA8" s="51"/>
      <c r="AB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O8" s="51"/>
      <c r="AP8" s="51"/>
      <c r="AQ8" s="51"/>
      <c r="AR8" s="51"/>
      <c r="AS8" s="51"/>
      <c r="AT8" s="51"/>
      <c r="AU8" s="51"/>
      <c r="AV8" s="51"/>
      <c r="AW8" s="51"/>
      <c r="AX8" s="51"/>
    </row>
    <row r="9" spans="1:50" x14ac:dyDescent="0.2">
      <c r="D9" s="58"/>
      <c r="F9" s="195"/>
    </row>
    <row r="10" spans="1:50" x14ac:dyDescent="0.2">
      <c r="A10" s="51" t="s">
        <v>245</v>
      </c>
      <c r="B10" s="51" t="s">
        <v>246</v>
      </c>
      <c r="C10" s="51"/>
      <c r="D10" s="97" t="s">
        <v>234</v>
      </c>
      <c r="F10" s="52"/>
      <c r="H10" s="51"/>
      <c r="I10" s="51"/>
      <c r="J10" s="51"/>
      <c r="K10" s="51"/>
      <c r="L10" s="51"/>
      <c r="M10" s="51"/>
      <c r="N10" s="51"/>
      <c r="O10" s="51"/>
      <c r="P10" s="51"/>
      <c r="Q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</row>
    <row r="11" spans="1:50" x14ac:dyDescent="0.2">
      <c r="A11" s="51"/>
      <c r="B11" s="51"/>
      <c r="C11" s="51"/>
      <c r="D11" s="97" t="s">
        <v>234</v>
      </c>
      <c r="F11" s="52"/>
      <c r="H11" s="51"/>
      <c r="I11" s="51"/>
      <c r="J11" s="51"/>
      <c r="K11" s="51"/>
      <c r="L11" s="51"/>
      <c r="M11" s="51"/>
      <c r="N11" s="51"/>
      <c r="O11" s="51"/>
      <c r="P11" s="51"/>
      <c r="Q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</row>
    <row r="12" spans="1:50" x14ac:dyDescent="0.2">
      <c r="A12" s="51"/>
      <c r="B12" s="51"/>
      <c r="C12" s="51"/>
      <c r="D12" s="97" t="s">
        <v>234</v>
      </c>
      <c r="F12" s="52"/>
      <c r="H12" s="51"/>
      <c r="I12" s="51"/>
      <c r="J12" s="51"/>
      <c r="K12" s="51"/>
      <c r="L12" s="51"/>
      <c r="M12" s="51"/>
      <c r="N12" s="51"/>
      <c r="O12" s="51"/>
      <c r="P12" s="51"/>
      <c r="Q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</row>
    <row r="13" spans="1:50" x14ac:dyDescent="0.2">
      <c r="D13" s="58"/>
      <c r="F13" s="195"/>
    </row>
    <row r="14" spans="1:50" x14ac:dyDescent="0.2">
      <c r="A14" s="51" t="s">
        <v>245</v>
      </c>
      <c r="B14" s="51" t="s">
        <v>385</v>
      </c>
      <c r="C14" s="51" t="s">
        <v>599</v>
      </c>
      <c r="D14" s="97" t="s">
        <v>234</v>
      </c>
      <c r="F14" s="52" t="s">
        <v>600</v>
      </c>
      <c r="H14" s="51">
        <v>24</v>
      </c>
      <c r="I14" s="51"/>
      <c r="J14" s="51"/>
      <c r="K14" s="51"/>
      <c r="L14" s="51"/>
      <c r="M14" s="51"/>
      <c r="N14" s="51"/>
      <c r="O14" s="51"/>
      <c r="P14" s="51">
        <v>90</v>
      </c>
      <c r="Q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</row>
    <row r="15" spans="1:50" x14ac:dyDescent="0.2">
      <c r="A15" s="51" t="s">
        <v>245</v>
      </c>
      <c r="B15" s="51" t="s">
        <v>385</v>
      </c>
      <c r="C15" s="51" t="s">
        <v>601</v>
      </c>
      <c r="D15" s="97" t="s">
        <v>234</v>
      </c>
      <c r="F15" s="52" t="s">
        <v>598</v>
      </c>
      <c r="H15" s="51"/>
      <c r="I15" s="51">
        <v>16</v>
      </c>
      <c r="J15" s="51"/>
      <c r="K15" s="51"/>
      <c r="L15" s="51"/>
      <c r="M15" s="51"/>
      <c r="N15" s="51"/>
      <c r="O15" s="51"/>
      <c r="P15" s="51"/>
      <c r="Q15" s="51">
        <v>90</v>
      </c>
      <c r="S15" s="51"/>
      <c r="T15" s="51"/>
      <c r="U15" s="51"/>
      <c r="V15" s="51"/>
      <c r="W15" s="51"/>
      <c r="X15" s="51"/>
      <c r="Y15" s="51"/>
      <c r="Z15" s="51"/>
      <c r="AA15" s="51"/>
      <c r="AB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</row>
    <row r="16" spans="1:50" x14ac:dyDescent="0.2">
      <c r="A16" s="51" t="s">
        <v>245</v>
      </c>
      <c r="B16" s="51" t="s">
        <v>385</v>
      </c>
      <c r="C16" s="51" t="s">
        <v>386</v>
      </c>
      <c r="D16" s="97" t="s">
        <v>234</v>
      </c>
      <c r="F16" s="52" t="s">
        <v>598</v>
      </c>
      <c r="H16" s="51"/>
      <c r="I16" s="51">
        <v>24</v>
      </c>
      <c r="J16" s="51"/>
      <c r="K16" s="51"/>
      <c r="L16" s="51"/>
      <c r="M16" s="51"/>
      <c r="N16" s="51"/>
      <c r="O16" s="51"/>
      <c r="P16" s="51"/>
      <c r="Q16" s="51">
        <v>90</v>
      </c>
      <c r="S16" s="51"/>
      <c r="T16" s="51"/>
      <c r="U16" s="51"/>
      <c r="V16" s="51"/>
      <c r="W16" s="51"/>
      <c r="X16" s="51"/>
      <c r="Y16" s="51"/>
      <c r="Z16" s="51"/>
      <c r="AA16" s="51"/>
      <c r="AB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</row>
    <row r="17" spans="1:50" x14ac:dyDescent="0.2">
      <c r="A17" s="51" t="s">
        <v>245</v>
      </c>
      <c r="B17" s="51" t="s">
        <v>385</v>
      </c>
      <c r="C17" s="51" t="s">
        <v>387</v>
      </c>
      <c r="D17" s="97" t="s">
        <v>234</v>
      </c>
      <c r="F17" s="52" t="s">
        <v>390</v>
      </c>
      <c r="H17" s="51"/>
      <c r="I17" s="51">
        <v>14</v>
      </c>
      <c r="J17" s="51"/>
      <c r="K17" s="51"/>
      <c r="L17" s="51"/>
      <c r="M17" s="51"/>
      <c r="N17" s="51"/>
      <c r="O17" s="51"/>
      <c r="P17" s="51"/>
      <c r="Q17" s="51">
        <v>36</v>
      </c>
      <c r="S17" s="51"/>
      <c r="T17" s="51"/>
      <c r="U17" s="51"/>
      <c r="V17" s="51"/>
      <c r="W17" s="51"/>
      <c r="X17" s="51"/>
      <c r="Y17" s="51"/>
      <c r="Z17" s="51"/>
      <c r="AA17" s="51"/>
      <c r="AB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</row>
    <row r="18" spans="1:50" x14ac:dyDescent="0.2">
      <c r="A18" s="51" t="s">
        <v>245</v>
      </c>
      <c r="B18" s="51" t="s">
        <v>385</v>
      </c>
      <c r="C18" s="51" t="s">
        <v>388</v>
      </c>
      <c r="D18" s="97" t="s">
        <v>234</v>
      </c>
      <c r="F18" s="52" t="s">
        <v>390</v>
      </c>
      <c r="H18" s="51"/>
      <c r="I18" s="51">
        <v>24</v>
      </c>
      <c r="J18" s="51"/>
      <c r="K18" s="51"/>
      <c r="L18" s="51"/>
      <c r="M18" s="51"/>
      <c r="N18" s="51"/>
      <c r="O18" s="51"/>
      <c r="P18" s="51"/>
      <c r="Q18" s="51">
        <v>60</v>
      </c>
      <c r="S18" s="51"/>
      <c r="T18" s="51"/>
      <c r="U18" s="51"/>
      <c r="V18" s="51"/>
      <c r="W18" s="51"/>
      <c r="X18" s="51"/>
      <c r="Y18" s="51"/>
      <c r="Z18" s="51"/>
      <c r="AA18" s="51"/>
      <c r="AB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</row>
    <row r="19" spans="1:50" x14ac:dyDescent="0.2">
      <c r="A19" s="51" t="s">
        <v>245</v>
      </c>
      <c r="B19" s="51" t="s">
        <v>385</v>
      </c>
      <c r="C19" s="51" t="s">
        <v>389</v>
      </c>
      <c r="D19" s="97" t="s">
        <v>234</v>
      </c>
      <c r="F19" s="52" t="s">
        <v>390</v>
      </c>
      <c r="H19" s="51"/>
      <c r="I19" s="51">
        <v>14</v>
      </c>
      <c r="J19" s="51"/>
      <c r="K19" s="51"/>
      <c r="L19" s="51"/>
      <c r="M19" s="51"/>
      <c r="N19" s="51"/>
      <c r="O19" s="51"/>
      <c r="P19" s="51"/>
      <c r="Q19" s="51">
        <v>36</v>
      </c>
      <c r="S19" s="51"/>
      <c r="T19" s="51"/>
      <c r="U19" s="51"/>
      <c r="V19" s="51"/>
      <c r="W19" s="51"/>
      <c r="X19" s="51"/>
      <c r="Y19" s="51"/>
      <c r="Z19" s="51"/>
      <c r="AA19" s="51"/>
      <c r="AB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</row>
    <row r="21" spans="1:50" x14ac:dyDescent="0.2">
      <c r="B21" s="51" t="s">
        <v>246</v>
      </c>
      <c r="C21" s="51"/>
      <c r="D21" s="51" t="s">
        <v>285</v>
      </c>
      <c r="F21" s="52"/>
      <c r="H21" s="51"/>
      <c r="I21" s="51"/>
      <c r="J21" s="51"/>
      <c r="K21" s="51"/>
      <c r="L21" s="51"/>
      <c r="M21" s="51"/>
      <c r="N21" s="51"/>
      <c r="O21" s="51"/>
      <c r="P21" s="51"/>
      <c r="Q21" s="51"/>
    </row>
    <row r="22" spans="1:50" x14ac:dyDescent="0.2">
      <c r="B22" s="51"/>
      <c r="C22" s="51"/>
      <c r="D22" s="51"/>
      <c r="F22" s="52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1:50" x14ac:dyDescent="0.2">
      <c r="B23" s="51"/>
      <c r="C23" s="51"/>
      <c r="D23" s="51"/>
      <c r="F23" s="52"/>
      <c r="H23" s="51"/>
      <c r="I23" s="51"/>
      <c r="J23" s="51"/>
      <c r="K23" s="51"/>
      <c r="L23" s="51"/>
      <c r="M23" s="51"/>
      <c r="N23" s="51"/>
      <c r="O23" s="51"/>
      <c r="P23" s="51"/>
      <c r="Q23" s="51"/>
    </row>
  </sheetData>
  <mergeCells count="25">
    <mergeCell ref="AW2:AX2"/>
    <mergeCell ref="J4:L4"/>
    <mergeCell ref="AQ4:AS4"/>
    <mergeCell ref="AT4:AV4"/>
    <mergeCell ref="M4:O4"/>
    <mergeCell ref="U4:W4"/>
    <mergeCell ref="X4:Z4"/>
    <mergeCell ref="AF4:AH4"/>
    <mergeCell ref="AI4:AK4"/>
    <mergeCell ref="H1:Q1"/>
    <mergeCell ref="S1:AB1"/>
    <mergeCell ref="AD1:AM1"/>
    <mergeCell ref="AO1:AX1"/>
    <mergeCell ref="F2:F4"/>
    <mergeCell ref="H2:I2"/>
    <mergeCell ref="J2:O2"/>
    <mergeCell ref="P2:Q2"/>
    <mergeCell ref="S2:T2"/>
    <mergeCell ref="U2:Z2"/>
    <mergeCell ref="AA2:AB2"/>
    <mergeCell ref="AD2:AE2"/>
    <mergeCell ref="AF2:AK2"/>
    <mergeCell ref="AL2:AM2"/>
    <mergeCell ref="AO2:AP2"/>
    <mergeCell ref="AQ2:AV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</sheetPr>
  <dimension ref="A1:L49"/>
  <sheetViews>
    <sheetView zoomScale="130" zoomScaleNormal="130" workbookViewId="0">
      <pane ySplit="1" topLeftCell="A2" activePane="bottomLeft" state="frozen"/>
      <selection pane="bottomLeft" activeCell="H51" sqref="H51"/>
    </sheetView>
  </sheetViews>
  <sheetFormatPr baseColWidth="10" defaultColWidth="33.28515625" defaultRowHeight="12.75" x14ac:dyDescent="0.2"/>
  <cols>
    <col min="1" max="1" width="19.7109375" style="48" bestFit="1" customWidth="1"/>
    <col min="2" max="2" width="6.5703125" style="62" bestFit="1" customWidth="1"/>
    <col min="3" max="3" width="8.42578125" style="48" bestFit="1" customWidth="1"/>
    <col min="4" max="4" width="6.7109375" style="48" bestFit="1" customWidth="1"/>
    <col min="5" max="5" width="4.140625" style="48" bestFit="1" customWidth="1"/>
    <col min="6" max="6" width="18.140625" style="53" bestFit="1" customWidth="1"/>
    <col min="7" max="7" width="24" style="53" bestFit="1" customWidth="1"/>
    <col min="8" max="8" width="22.85546875" style="74" bestFit="1" customWidth="1"/>
    <col min="9" max="9" width="12.28515625" style="75" bestFit="1" customWidth="1"/>
    <col min="10" max="16384" width="33.28515625" style="48"/>
  </cols>
  <sheetData>
    <row r="1" spans="1:12" ht="26.25" x14ac:dyDescent="0.2">
      <c r="A1" s="242" t="s">
        <v>292</v>
      </c>
      <c r="B1" s="242"/>
      <c r="C1" s="242"/>
      <c r="D1" s="242"/>
      <c r="E1" s="242"/>
      <c r="F1" s="242"/>
      <c r="G1" s="242"/>
      <c r="H1" s="242"/>
      <c r="I1" s="242"/>
    </row>
    <row r="2" spans="1:12" x14ac:dyDescent="0.2">
      <c r="A2" s="49"/>
      <c r="B2" s="49"/>
      <c r="C2" s="49"/>
      <c r="D2" s="49"/>
      <c r="E2" s="49"/>
      <c r="F2" s="49"/>
      <c r="G2" s="49"/>
      <c r="H2" s="85"/>
      <c r="I2" s="49"/>
    </row>
    <row r="3" spans="1:12" x14ac:dyDescent="0.2">
      <c r="A3" s="80" t="s">
        <v>258</v>
      </c>
      <c r="B3" s="77" t="s">
        <v>259</v>
      </c>
      <c r="C3" s="79" t="s">
        <v>260</v>
      </c>
      <c r="D3" s="67" t="s">
        <v>261</v>
      </c>
      <c r="E3" s="86"/>
      <c r="F3" s="136"/>
      <c r="G3" s="72"/>
      <c r="H3" s="70"/>
      <c r="I3" s="67"/>
    </row>
    <row r="4" spans="1:12" s="57" customFormat="1" x14ac:dyDescent="0.2">
      <c r="A4" s="77" t="s">
        <v>258</v>
      </c>
      <c r="B4" s="77" t="s">
        <v>259</v>
      </c>
      <c r="C4" s="83" t="s">
        <v>263</v>
      </c>
      <c r="D4" s="67" t="s">
        <v>261</v>
      </c>
      <c r="E4" s="87"/>
      <c r="F4" s="69"/>
      <c r="G4" s="69"/>
      <c r="H4" s="70"/>
      <c r="I4" s="67"/>
    </row>
    <row r="5" spans="1:12" s="57" customFormat="1" x14ac:dyDescent="0.2">
      <c r="A5" s="77" t="s">
        <v>258</v>
      </c>
      <c r="B5" s="77" t="s">
        <v>259</v>
      </c>
      <c r="C5" s="83" t="s">
        <v>263</v>
      </c>
      <c r="D5" s="67" t="s">
        <v>261</v>
      </c>
      <c r="E5" s="87"/>
      <c r="F5" s="69"/>
      <c r="G5" s="69"/>
      <c r="H5" s="70"/>
      <c r="I5" s="67"/>
    </row>
    <row r="6" spans="1:12" s="57" customFormat="1" x14ac:dyDescent="0.2">
      <c r="A6" s="77" t="s">
        <v>258</v>
      </c>
      <c r="B6" s="77" t="s">
        <v>259</v>
      </c>
      <c r="C6" s="83" t="s">
        <v>263</v>
      </c>
      <c r="D6" s="67" t="s">
        <v>261</v>
      </c>
      <c r="E6" s="87"/>
      <c r="F6" s="69"/>
      <c r="G6" s="69"/>
      <c r="H6" s="70"/>
      <c r="I6" s="172"/>
    </row>
    <row r="7" spans="1:12" s="57" customFormat="1" x14ac:dyDescent="0.2">
      <c r="A7" s="77" t="s">
        <v>258</v>
      </c>
      <c r="B7" s="77" t="s">
        <v>259</v>
      </c>
      <c r="C7" s="79" t="s">
        <v>260</v>
      </c>
      <c r="D7" s="67" t="s">
        <v>262</v>
      </c>
      <c r="E7" s="86"/>
      <c r="F7" s="101"/>
      <c r="G7" s="101"/>
      <c r="H7" s="99"/>
      <c r="I7" s="100"/>
    </row>
    <row r="8" spans="1:12" s="57" customFormat="1" x14ac:dyDescent="0.2">
      <c r="A8" s="77" t="s">
        <v>258</v>
      </c>
      <c r="B8" s="77" t="s">
        <v>259</v>
      </c>
      <c r="C8" s="79" t="s">
        <v>260</v>
      </c>
      <c r="D8" s="67" t="s">
        <v>262</v>
      </c>
      <c r="E8" s="86"/>
      <c r="F8" s="173"/>
      <c r="G8" s="173"/>
      <c r="H8" s="174"/>
      <c r="I8" s="172"/>
      <c r="J8" s="138"/>
      <c r="K8" s="138"/>
      <c r="L8" s="138"/>
    </row>
    <row r="9" spans="1:12" s="57" customFormat="1" x14ac:dyDescent="0.2">
      <c r="A9" s="77" t="s">
        <v>258</v>
      </c>
      <c r="B9" s="77" t="s">
        <v>259</v>
      </c>
      <c r="C9" s="79" t="s">
        <v>260</v>
      </c>
      <c r="D9" s="67" t="s">
        <v>262</v>
      </c>
      <c r="E9" s="86"/>
      <c r="F9" s="101"/>
      <c r="G9" s="101"/>
      <c r="H9" s="99"/>
      <c r="I9" s="100"/>
      <c r="J9" s="138"/>
      <c r="K9" s="138"/>
      <c r="L9" s="138"/>
    </row>
    <row r="10" spans="1:12" s="57" customFormat="1" x14ac:dyDescent="0.2">
      <c r="A10" s="77" t="s">
        <v>258</v>
      </c>
      <c r="B10" s="77" t="s">
        <v>259</v>
      </c>
      <c r="C10" s="79" t="s">
        <v>260</v>
      </c>
      <c r="D10" s="67" t="s">
        <v>262</v>
      </c>
      <c r="E10" s="86"/>
      <c r="F10" s="101"/>
      <c r="G10" s="101"/>
      <c r="H10" s="99"/>
      <c r="I10" s="100"/>
      <c r="J10" s="138"/>
      <c r="K10" s="138"/>
      <c r="L10" s="138"/>
    </row>
    <row r="11" spans="1:12" s="57" customFormat="1" x14ac:dyDescent="0.2">
      <c r="A11" s="77" t="s">
        <v>258</v>
      </c>
      <c r="B11" s="77" t="s">
        <v>259</v>
      </c>
      <c r="C11" s="79" t="s">
        <v>260</v>
      </c>
      <c r="D11" s="67" t="s">
        <v>262</v>
      </c>
      <c r="E11" s="86"/>
      <c r="F11" s="101"/>
      <c r="G11" s="101"/>
      <c r="H11" s="99"/>
      <c r="I11" s="100"/>
    </row>
    <row r="12" spans="1:12" s="57" customFormat="1" x14ac:dyDescent="0.2">
      <c r="A12" s="77" t="s">
        <v>258</v>
      </c>
      <c r="B12" s="77" t="s">
        <v>259</v>
      </c>
      <c r="C12" s="83" t="s">
        <v>263</v>
      </c>
      <c r="D12" s="67" t="s">
        <v>262</v>
      </c>
      <c r="E12" s="87"/>
      <c r="F12" s="98"/>
      <c r="G12" s="98"/>
      <c r="H12" s="99"/>
      <c r="I12" s="100"/>
    </row>
    <row r="13" spans="1:12" s="57" customFormat="1" x14ac:dyDescent="0.2">
      <c r="A13" s="77" t="s">
        <v>258</v>
      </c>
      <c r="B13" s="77" t="s">
        <v>259</v>
      </c>
      <c r="C13" s="83" t="s">
        <v>263</v>
      </c>
      <c r="D13" s="67" t="s">
        <v>262</v>
      </c>
      <c r="E13" s="87"/>
      <c r="F13" s="98"/>
      <c r="G13" s="98"/>
      <c r="H13" s="99"/>
      <c r="I13" s="100"/>
    </row>
    <row r="14" spans="1:12" s="57" customFormat="1" x14ac:dyDescent="0.2">
      <c r="A14" s="77" t="s">
        <v>258</v>
      </c>
      <c r="B14" s="77" t="s">
        <v>259</v>
      </c>
      <c r="C14" s="83" t="s">
        <v>263</v>
      </c>
      <c r="D14" s="67" t="s">
        <v>262</v>
      </c>
      <c r="E14" s="87"/>
      <c r="F14" s="98"/>
      <c r="G14" s="98"/>
      <c r="H14" s="99"/>
      <c r="I14" s="100"/>
    </row>
    <row r="15" spans="1:12" s="57" customFormat="1" x14ac:dyDescent="0.2">
      <c r="A15" s="80" t="s">
        <v>258</v>
      </c>
      <c r="B15" s="77" t="s">
        <v>259</v>
      </c>
      <c r="C15" s="79" t="s">
        <v>260</v>
      </c>
      <c r="D15" s="67" t="s">
        <v>253</v>
      </c>
      <c r="E15" s="86"/>
      <c r="F15" s="101"/>
      <c r="G15" s="101"/>
      <c r="H15" s="99"/>
      <c r="I15" s="100"/>
    </row>
    <row r="16" spans="1:12" s="57" customFormat="1" x14ac:dyDescent="0.2">
      <c r="A16" s="80" t="s">
        <v>258</v>
      </c>
      <c r="B16" s="77" t="s">
        <v>259</v>
      </c>
      <c r="C16" s="79" t="s">
        <v>260</v>
      </c>
      <c r="D16" s="67" t="s">
        <v>253</v>
      </c>
      <c r="E16" s="86"/>
      <c r="F16" s="101"/>
      <c r="G16" s="101"/>
      <c r="H16" s="99"/>
      <c r="I16" s="100"/>
    </row>
    <row r="17" spans="1:9" s="57" customFormat="1" x14ac:dyDescent="0.2">
      <c r="A17" s="80" t="s">
        <v>258</v>
      </c>
      <c r="B17" s="77" t="s">
        <v>259</v>
      </c>
      <c r="C17" s="79" t="s">
        <v>260</v>
      </c>
      <c r="D17" s="67" t="s">
        <v>253</v>
      </c>
      <c r="E17" s="86"/>
      <c r="F17" s="101"/>
      <c r="G17" s="101"/>
      <c r="H17" s="99"/>
      <c r="I17" s="100"/>
    </row>
    <row r="18" spans="1:9" s="57" customFormat="1" x14ac:dyDescent="0.2">
      <c r="A18" s="80" t="s">
        <v>258</v>
      </c>
      <c r="B18" s="77" t="s">
        <v>259</v>
      </c>
      <c r="C18" s="79" t="s">
        <v>260</v>
      </c>
      <c r="D18" s="67" t="s">
        <v>253</v>
      </c>
      <c r="E18" s="86"/>
      <c r="F18" s="101"/>
      <c r="G18" s="101"/>
      <c r="H18" s="99"/>
      <c r="I18" s="100"/>
    </row>
    <row r="19" spans="1:9" s="57" customFormat="1" x14ac:dyDescent="0.2">
      <c r="A19" s="77" t="s">
        <v>258</v>
      </c>
      <c r="B19" s="77" t="s">
        <v>259</v>
      </c>
      <c r="C19" s="83" t="s">
        <v>263</v>
      </c>
      <c r="D19" s="67" t="s">
        <v>253</v>
      </c>
      <c r="E19" s="87"/>
      <c r="F19" s="98"/>
      <c r="G19" s="98"/>
      <c r="H19" s="99"/>
      <c r="I19" s="100"/>
    </row>
    <row r="20" spans="1:9" s="57" customFormat="1" x14ac:dyDescent="0.2">
      <c r="A20" s="77" t="s">
        <v>258</v>
      </c>
      <c r="B20" s="77" t="s">
        <v>259</v>
      </c>
      <c r="C20" s="83" t="s">
        <v>263</v>
      </c>
      <c r="D20" s="67" t="s">
        <v>253</v>
      </c>
      <c r="E20" s="87"/>
      <c r="F20" s="98"/>
      <c r="G20" s="98"/>
      <c r="H20" s="99"/>
      <c r="I20" s="100"/>
    </row>
    <row r="21" spans="1:9" s="57" customFormat="1" x14ac:dyDescent="0.2">
      <c r="A21" s="77" t="s">
        <v>258</v>
      </c>
      <c r="B21" s="77" t="s">
        <v>259</v>
      </c>
      <c r="C21" s="83" t="s">
        <v>263</v>
      </c>
      <c r="D21" s="67" t="s">
        <v>253</v>
      </c>
      <c r="E21" s="87"/>
      <c r="F21" s="98"/>
      <c r="G21" s="98"/>
      <c r="H21" s="99"/>
      <c r="I21" s="100"/>
    </row>
    <row r="22" spans="1:9" s="57" customFormat="1" x14ac:dyDescent="0.2">
      <c r="A22" s="225" t="s">
        <v>258</v>
      </c>
      <c r="B22" s="225" t="s">
        <v>264</v>
      </c>
      <c r="C22" s="239" t="s">
        <v>266</v>
      </c>
      <c r="D22" s="240" t="s">
        <v>283</v>
      </c>
      <c r="E22" s="243"/>
      <c r="F22" s="175"/>
      <c r="G22" s="175"/>
      <c r="H22" s="99"/>
      <c r="I22" s="176"/>
    </row>
    <row r="23" spans="1:9" s="57" customFormat="1" x14ac:dyDescent="0.2">
      <c r="A23" s="225"/>
      <c r="B23" s="226"/>
      <c r="C23" s="226"/>
      <c r="D23" s="240"/>
      <c r="E23" s="244"/>
      <c r="F23" s="101"/>
      <c r="G23" s="101"/>
      <c r="H23" s="99"/>
      <c r="I23" s="100"/>
    </row>
    <row r="24" spans="1:9" s="57" customFormat="1" x14ac:dyDescent="0.2">
      <c r="A24" s="225"/>
      <c r="B24" s="226"/>
      <c r="C24" s="226"/>
      <c r="D24" s="240"/>
      <c r="E24" s="244"/>
      <c r="F24" s="69"/>
      <c r="G24" s="69"/>
      <c r="H24" s="70"/>
      <c r="I24" s="67"/>
    </row>
    <row r="25" spans="1:9" s="57" customFormat="1" x14ac:dyDescent="0.2">
      <c r="A25" s="225"/>
      <c r="B25" s="226"/>
      <c r="C25" s="226"/>
      <c r="D25" s="240"/>
      <c r="E25" s="244"/>
      <c r="F25" s="69"/>
      <c r="G25" s="69"/>
      <c r="H25" s="70"/>
      <c r="I25" s="67"/>
    </row>
    <row r="26" spans="1:9" x14ac:dyDescent="0.2">
      <c r="A26" s="58"/>
      <c r="B26" s="58"/>
      <c r="C26" s="58"/>
      <c r="D26" s="58"/>
      <c r="E26" s="58"/>
      <c r="F26" s="59"/>
      <c r="G26" s="59"/>
      <c r="H26" s="60"/>
      <c r="I26" s="61"/>
    </row>
    <row r="27" spans="1:9" x14ac:dyDescent="0.2">
      <c r="A27" s="225" t="s">
        <v>258</v>
      </c>
      <c r="B27" s="225" t="s">
        <v>264</v>
      </c>
      <c r="C27" s="239" t="s">
        <v>266</v>
      </c>
      <c r="D27" s="240" t="s">
        <v>284</v>
      </c>
      <c r="E27" s="243"/>
      <c r="F27" s="109"/>
      <c r="G27" s="109"/>
      <c r="H27" s="105"/>
      <c r="I27" s="106"/>
    </row>
    <row r="28" spans="1:9" x14ac:dyDescent="0.2">
      <c r="A28" s="225"/>
      <c r="B28" s="226"/>
      <c r="C28" s="226"/>
      <c r="D28" s="240"/>
      <c r="E28" s="244"/>
      <c r="F28" s="104"/>
      <c r="G28" s="104"/>
      <c r="H28" s="105"/>
      <c r="I28" s="106"/>
    </row>
    <row r="29" spans="1:9" x14ac:dyDescent="0.2">
      <c r="A29" s="225"/>
      <c r="B29" s="226"/>
      <c r="C29" s="226"/>
      <c r="D29" s="240"/>
      <c r="E29" s="244"/>
      <c r="F29" s="109"/>
      <c r="G29" s="109"/>
      <c r="H29" s="105"/>
      <c r="I29" s="106"/>
    </row>
    <row r="30" spans="1:9" x14ac:dyDescent="0.2">
      <c r="A30" s="225"/>
      <c r="B30" s="226"/>
      <c r="C30" s="226"/>
      <c r="D30" s="240"/>
      <c r="E30" s="244"/>
      <c r="F30" s="104"/>
      <c r="G30" s="104"/>
      <c r="H30" s="105"/>
      <c r="I30" s="106"/>
    </row>
    <row r="31" spans="1:9" x14ac:dyDescent="0.2">
      <c r="A31" s="225" t="s">
        <v>258</v>
      </c>
      <c r="B31" s="225" t="s">
        <v>264</v>
      </c>
      <c r="C31" s="239" t="s">
        <v>266</v>
      </c>
      <c r="D31" s="240" t="s">
        <v>284</v>
      </c>
      <c r="E31" s="241"/>
      <c r="F31" s="109"/>
      <c r="G31" s="109"/>
      <c r="H31" s="105"/>
      <c r="I31" s="106"/>
    </row>
    <row r="32" spans="1:9" x14ac:dyDescent="0.2">
      <c r="A32" s="225"/>
      <c r="B32" s="226"/>
      <c r="C32" s="226"/>
      <c r="D32" s="240"/>
      <c r="E32" s="241"/>
      <c r="F32" s="109"/>
      <c r="G32" s="109"/>
      <c r="H32" s="105"/>
      <c r="I32" s="106"/>
    </row>
    <row r="33" spans="1:9" x14ac:dyDescent="0.2">
      <c r="A33" s="225"/>
      <c r="B33" s="226"/>
      <c r="C33" s="226"/>
      <c r="D33" s="240"/>
      <c r="E33" s="241"/>
      <c r="F33" s="104"/>
      <c r="G33" s="104"/>
      <c r="H33" s="105"/>
      <c r="I33" s="106"/>
    </row>
    <row r="34" spans="1:9" x14ac:dyDescent="0.2">
      <c r="A34" s="225"/>
      <c r="B34" s="226"/>
      <c r="C34" s="226"/>
      <c r="D34" s="240"/>
      <c r="E34" s="241"/>
      <c r="F34" s="109"/>
      <c r="G34" s="109"/>
      <c r="H34" s="105"/>
      <c r="I34" s="106"/>
    </row>
    <row r="35" spans="1:9" x14ac:dyDescent="0.2">
      <c r="A35" s="58"/>
      <c r="B35" s="58"/>
      <c r="C35" s="58"/>
      <c r="D35" s="58"/>
      <c r="E35" s="58"/>
      <c r="F35" s="59"/>
      <c r="G35" s="59"/>
      <c r="H35" s="60"/>
      <c r="I35" s="61"/>
    </row>
    <row r="36" spans="1:9" x14ac:dyDescent="0.2">
      <c r="A36" s="225" t="s">
        <v>265</v>
      </c>
      <c r="B36" s="225" t="s">
        <v>264</v>
      </c>
      <c r="C36" s="235" t="s">
        <v>260</v>
      </c>
      <c r="D36" s="229" t="s">
        <v>267</v>
      </c>
      <c r="E36" s="237"/>
      <c r="F36" s="101"/>
      <c r="G36" s="101"/>
      <c r="H36" s="99"/>
      <c r="I36" s="100"/>
    </row>
    <row r="37" spans="1:9" x14ac:dyDescent="0.2">
      <c r="A37" s="225"/>
      <c r="B37" s="226"/>
      <c r="C37" s="236"/>
      <c r="D37" s="229"/>
      <c r="E37" s="238"/>
      <c r="F37" s="101"/>
      <c r="G37" s="101"/>
      <c r="H37" s="99"/>
      <c r="I37" s="100"/>
    </row>
    <row r="38" spans="1:9" x14ac:dyDescent="0.2">
      <c r="A38" s="225" t="s">
        <v>265</v>
      </c>
      <c r="B38" s="225" t="s">
        <v>264</v>
      </c>
      <c r="C38" s="235" t="s">
        <v>260</v>
      </c>
      <c r="D38" s="229" t="s">
        <v>267</v>
      </c>
      <c r="E38" s="237"/>
      <c r="F38" s="101"/>
      <c r="G38" s="101"/>
      <c r="H38" s="99"/>
      <c r="I38" s="100"/>
    </row>
    <row r="39" spans="1:9" x14ac:dyDescent="0.2">
      <c r="A39" s="225"/>
      <c r="B39" s="226"/>
      <c r="C39" s="236"/>
      <c r="D39" s="229"/>
      <c r="E39" s="231"/>
      <c r="F39" s="101"/>
      <c r="G39" s="101"/>
      <c r="H39" s="99"/>
      <c r="I39" s="100"/>
    </row>
    <row r="40" spans="1:9" x14ac:dyDescent="0.2">
      <c r="A40" s="225" t="s">
        <v>265</v>
      </c>
      <c r="B40" s="225" t="s">
        <v>264</v>
      </c>
      <c r="C40" s="235" t="s">
        <v>260</v>
      </c>
      <c r="D40" s="229" t="s">
        <v>267</v>
      </c>
      <c r="E40" s="237"/>
      <c r="F40" s="101"/>
      <c r="G40" s="101"/>
      <c r="H40" s="99"/>
      <c r="I40" s="100"/>
    </row>
    <row r="41" spans="1:9" x14ac:dyDescent="0.2">
      <c r="A41" s="225"/>
      <c r="B41" s="226"/>
      <c r="C41" s="236"/>
      <c r="D41" s="229"/>
      <c r="E41" s="231"/>
      <c r="F41" s="101"/>
      <c r="G41" s="101"/>
      <c r="H41" s="99"/>
      <c r="I41" s="100"/>
    </row>
    <row r="42" spans="1:9" x14ac:dyDescent="0.2">
      <c r="A42" s="225" t="s">
        <v>265</v>
      </c>
      <c r="B42" s="225" t="s">
        <v>264</v>
      </c>
      <c r="C42" s="232" t="s">
        <v>263</v>
      </c>
      <c r="D42" s="229" t="s">
        <v>267</v>
      </c>
      <c r="E42" s="234"/>
      <c r="F42" s="98"/>
      <c r="G42" s="98"/>
      <c r="H42" s="99"/>
      <c r="I42" s="100"/>
    </row>
    <row r="43" spans="1:9" x14ac:dyDescent="0.2">
      <c r="A43" s="225"/>
      <c r="B43" s="226"/>
      <c r="C43" s="233"/>
      <c r="D43" s="229"/>
      <c r="E43" s="231"/>
      <c r="F43" s="98"/>
      <c r="G43" s="98"/>
      <c r="H43" s="99"/>
      <c r="I43" s="100"/>
    </row>
    <row r="44" spans="1:9" x14ac:dyDescent="0.2">
      <c r="A44" s="225" t="s">
        <v>265</v>
      </c>
      <c r="B44" s="225" t="s">
        <v>264</v>
      </c>
      <c r="C44" s="232" t="s">
        <v>263</v>
      </c>
      <c r="D44" s="229" t="s">
        <v>267</v>
      </c>
      <c r="E44" s="234"/>
      <c r="F44" s="98"/>
      <c r="G44" s="98"/>
      <c r="H44" s="99"/>
      <c r="I44" s="100"/>
    </row>
    <row r="45" spans="1:9" x14ac:dyDescent="0.2">
      <c r="A45" s="225"/>
      <c r="B45" s="226"/>
      <c r="C45" s="233"/>
      <c r="D45" s="229"/>
      <c r="E45" s="231"/>
      <c r="F45" s="98"/>
      <c r="G45" s="98"/>
      <c r="H45" s="99"/>
      <c r="I45" s="100"/>
    </row>
    <row r="46" spans="1:9" x14ac:dyDescent="0.2">
      <c r="A46" s="225" t="s">
        <v>265</v>
      </c>
      <c r="B46" s="225" t="s">
        <v>264</v>
      </c>
      <c r="C46" s="227" t="s">
        <v>266</v>
      </c>
      <c r="D46" s="229" t="s">
        <v>267</v>
      </c>
      <c r="E46" s="230"/>
      <c r="F46" s="98"/>
      <c r="G46" s="98"/>
      <c r="H46" s="99"/>
      <c r="I46" s="100"/>
    </row>
    <row r="47" spans="1:9" x14ac:dyDescent="0.2">
      <c r="A47" s="225"/>
      <c r="B47" s="226"/>
      <c r="C47" s="228"/>
      <c r="D47" s="229"/>
      <c r="E47" s="231"/>
      <c r="F47" s="101"/>
      <c r="G47" s="101"/>
      <c r="H47" s="99"/>
      <c r="I47" s="100"/>
    </row>
    <row r="48" spans="1:9" x14ac:dyDescent="0.2">
      <c r="A48" s="225" t="s">
        <v>265</v>
      </c>
      <c r="B48" s="225" t="s">
        <v>264</v>
      </c>
      <c r="C48" s="227" t="s">
        <v>266</v>
      </c>
      <c r="D48" s="229" t="s">
        <v>267</v>
      </c>
      <c r="E48" s="230"/>
      <c r="F48" s="98"/>
      <c r="G48" s="98"/>
      <c r="H48" s="99"/>
      <c r="I48" s="100"/>
    </row>
    <row r="49" spans="1:9" x14ac:dyDescent="0.2">
      <c r="A49" s="225"/>
      <c r="B49" s="226"/>
      <c r="C49" s="228"/>
      <c r="D49" s="229"/>
      <c r="E49" s="231"/>
      <c r="F49" s="101"/>
      <c r="G49" s="101"/>
      <c r="H49" s="99"/>
      <c r="I49" s="100"/>
    </row>
  </sheetData>
  <sortState xmlns:xlrd2="http://schemas.microsoft.com/office/spreadsheetml/2017/richdata2" ref="E4:J6">
    <sortCondition ref="E4:E6"/>
  </sortState>
  <mergeCells count="51">
    <mergeCell ref="A1:I1"/>
    <mergeCell ref="A27:A30"/>
    <mergeCell ref="B27:B30"/>
    <mergeCell ref="C27:C30"/>
    <mergeCell ref="D27:D30"/>
    <mergeCell ref="E27:E30"/>
    <mergeCell ref="A22:A25"/>
    <mergeCell ref="B22:B25"/>
    <mergeCell ref="C22:C25"/>
    <mergeCell ref="D22:D25"/>
    <mergeCell ref="E22:E25"/>
    <mergeCell ref="A31:A34"/>
    <mergeCell ref="B31:B34"/>
    <mergeCell ref="C31:C34"/>
    <mergeCell ref="D31:D34"/>
    <mergeCell ref="E31:E34"/>
    <mergeCell ref="A36:A37"/>
    <mergeCell ref="B36:B37"/>
    <mergeCell ref="C36:C37"/>
    <mergeCell ref="D36:D37"/>
    <mergeCell ref="E36:E37"/>
    <mergeCell ref="A38:A39"/>
    <mergeCell ref="B38:B39"/>
    <mergeCell ref="C38:C39"/>
    <mergeCell ref="D38:D39"/>
    <mergeCell ref="E38:E39"/>
    <mergeCell ref="A40:A41"/>
    <mergeCell ref="B40:B41"/>
    <mergeCell ref="C40:C41"/>
    <mergeCell ref="D40:D41"/>
    <mergeCell ref="E40:E41"/>
    <mergeCell ref="A42:A43"/>
    <mergeCell ref="B42:B43"/>
    <mergeCell ref="C42:C43"/>
    <mergeCell ref="D42:D43"/>
    <mergeCell ref="E42:E43"/>
    <mergeCell ref="A44:A45"/>
    <mergeCell ref="B44:B45"/>
    <mergeCell ref="C44:C45"/>
    <mergeCell ref="D44:D45"/>
    <mergeCell ref="E44:E45"/>
    <mergeCell ref="A46:A47"/>
    <mergeCell ref="B46:B47"/>
    <mergeCell ref="C46:C47"/>
    <mergeCell ref="D46:D47"/>
    <mergeCell ref="E46:E47"/>
    <mergeCell ref="A48:A49"/>
    <mergeCell ref="B48:B49"/>
    <mergeCell ref="C48:C49"/>
    <mergeCell ref="D48:D49"/>
    <mergeCell ref="E48:E49"/>
  </mergeCells>
  <phoneticPr fontId="0" type="noConversion"/>
  <pageMargins left="0.59055118110236227" right="0.51181102362204722" top="0.15748031496062992" bottom="0.15748031496062992" header="0.15748031496062992" footer="0.1574803149606299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I31"/>
  <sheetViews>
    <sheetView showGridLines="0" workbookViewId="0">
      <pane ySplit="2" topLeftCell="A3" activePane="bottomLeft" state="frozen"/>
      <selection activeCell="I114" sqref="I114"/>
      <selection pane="bottomLeft" activeCell="E3" sqref="E3:J31"/>
    </sheetView>
  </sheetViews>
  <sheetFormatPr baseColWidth="10" defaultColWidth="43.42578125" defaultRowHeight="12.75" x14ac:dyDescent="0.2"/>
  <cols>
    <col min="1" max="1" width="28" style="111" bestFit="1" customWidth="1"/>
    <col min="2" max="2" width="6.140625" style="112" bestFit="1" customWidth="1"/>
    <col min="3" max="3" width="8.42578125" style="112" bestFit="1" customWidth="1"/>
    <col min="4" max="4" width="6.7109375" style="112" bestFit="1" customWidth="1"/>
    <col min="5" max="5" width="4" style="115" bestFit="1" customWidth="1"/>
    <col min="6" max="6" width="18.140625" style="115" bestFit="1" customWidth="1"/>
    <col min="7" max="7" width="20.140625" style="116" bestFit="1" customWidth="1"/>
    <col min="8" max="8" width="22.5703125" style="112" bestFit="1" customWidth="1"/>
    <col min="9" max="9" width="11.7109375" style="84" bestFit="1" customWidth="1"/>
    <col min="10" max="16384" width="43.42578125" style="84"/>
  </cols>
  <sheetData>
    <row r="1" spans="1:9" ht="26.25" x14ac:dyDescent="0.2">
      <c r="A1" s="253" t="s">
        <v>293</v>
      </c>
      <c r="B1" s="253"/>
      <c r="C1" s="253"/>
      <c r="D1" s="253"/>
      <c r="E1" s="253"/>
      <c r="F1" s="253"/>
      <c r="G1" s="253"/>
      <c r="H1" s="253"/>
      <c r="I1" s="253"/>
    </row>
    <row r="2" spans="1:9" x14ac:dyDescent="0.2">
      <c r="D2" s="113"/>
      <c r="H2" s="139"/>
    </row>
    <row r="3" spans="1:9" x14ac:dyDescent="0.2">
      <c r="A3" s="245" t="s">
        <v>268</v>
      </c>
      <c r="B3" s="245" t="s">
        <v>259</v>
      </c>
      <c r="C3" s="255" t="s">
        <v>260</v>
      </c>
      <c r="D3" s="240" t="s">
        <v>283</v>
      </c>
      <c r="E3" s="249"/>
      <c r="F3" s="101"/>
      <c r="G3" s="101"/>
      <c r="H3" s="99"/>
      <c r="I3" s="100"/>
    </row>
    <row r="4" spans="1:9" x14ac:dyDescent="0.2">
      <c r="A4" s="245"/>
      <c r="B4" s="246"/>
      <c r="C4" s="246"/>
      <c r="D4" s="240"/>
      <c r="E4" s="249"/>
      <c r="F4" s="101"/>
      <c r="G4" s="101"/>
      <c r="H4" s="99"/>
      <c r="I4" s="100"/>
    </row>
    <row r="5" spans="1:9" x14ac:dyDescent="0.2">
      <c r="A5" s="245"/>
      <c r="B5" s="246"/>
      <c r="C5" s="246"/>
      <c r="D5" s="240"/>
      <c r="E5" s="249"/>
      <c r="F5" s="101"/>
      <c r="G5" s="101"/>
      <c r="H5" s="99"/>
      <c r="I5" s="100"/>
    </row>
    <row r="6" spans="1:9" x14ac:dyDescent="0.2">
      <c r="A6" s="245"/>
      <c r="B6" s="246"/>
      <c r="C6" s="246"/>
      <c r="D6" s="240"/>
      <c r="E6" s="249"/>
      <c r="F6" s="72"/>
      <c r="G6" s="72"/>
      <c r="H6" s="70"/>
      <c r="I6" s="67"/>
    </row>
    <row r="7" spans="1:9" x14ac:dyDescent="0.2">
      <c r="A7" s="245" t="s">
        <v>268</v>
      </c>
      <c r="B7" s="245" t="s">
        <v>259</v>
      </c>
      <c r="C7" s="247" t="s">
        <v>263</v>
      </c>
      <c r="D7" s="240" t="s">
        <v>283</v>
      </c>
      <c r="E7" s="249"/>
      <c r="F7" s="98"/>
      <c r="G7" s="98"/>
      <c r="H7" s="99"/>
      <c r="I7" s="100"/>
    </row>
    <row r="8" spans="1:9" x14ac:dyDescent="0.2">
      <c r="A8" s="245"/>
      <c r="B8" s="246"/>
      <c r="C8" s="248"/>
      <c r="D8" s="240"/>
      <c r="E8" s="249"/>
      <c r="F8" s="69"/>
      <c r="G8" s="69"/>
      <c r="H8" s="70"/>
      <c r="I8" s="67"/>
    </row>
    <row r="9" spans="1:9" x14ac:dyDescent="0.2">
      <c r="A9" s="245"/>
      <c r="B9" s="246"/>
      <c r="C9" s="248"/>
      <c r="D9" s="240"/>
      <c r="E9" s="249"/>
      <c r="F9" s="69"/>
      <c r="G9" s="69"/>
      <c r="H9" s="70"/>
      <c r="I9" s="67"/>
    </row>
    <row r="10" spans="1:9" x14ac:dyDescent="0.2">
      <c r="A10" s="245" t="s">
        <v>268</v>
      </c>
      <c r="B10" s="245" t="s">
        <v>259</v>
      </c>
      <c r="C10" s="250" t="s">
        <v>266</v>
      </c>
      <c r="D10" s="240" t="s">
        <v>283</v>
      </c>
      <c r="E10" s="254"/>
      <c r="F10" s="101"/>
      <c r="G10" s="101"/>
      <c r="H10" s="99"/>
      <c r="I10" s="100"/>
    </row>
    <row r="11" spans="1:9" x14ac:dyDescent="0.2">
      <c r="A11" s="245"/>
      <c r="B11" s="245"/>
      <c r="C11" s="250"/>
      <c r="D11" s="240"/>
      <c r="E11" s="254"/>
      <c r="F11" s="101"/>
      <c r="G11" s="101"/>
      <c r="H11" s="99"/>
      <c r="I11" s="100"/>
    </row>
    <row r="12" spans="1:9" x14ac:dyDescent="0.2">
      <c r="A12" s="245"/>
      <c r="B12" s="246"/>
      <c r="C12" s="251"/>
      <c r="D12" s="240"/>
      <c r="E12" s="254"/>
      <c r="F12" s="69"/>
      <c r="G12" s="69"/>
      <c r="H12" s="70"/>
      <c r="I12" s="67"/>
    </row>
    <row r="13" spans="1:9" x14ac:dyDescent="0.2">
      <c r="A13" s="245"/>
      <c r="B13" s="246"/>
      <c r="C13" s="251"/>
      <c r="D13" s="240"/>
      <c r="E13" s="254"/>
      <c r="F13" s="69"/>
      <c r="G13" s="69"/>
      <c r="H13" s="70"/>
      <c r="I13" s="67"/>
    </row>
    <row r="14" spans="1:9" x14ac:dyDescent="0.2">
      <c r="A14" s="245" t="s">
        <v>268</v>
      </c>
      <c r="B14" s="245" t="s">
        <v>259</v>
      </c>
      <c r="C14" s="250" t="s">
        <v>266</v>
      </c>
      <c r="D14" s="240" t="s">
        <v>283</v>
      </c>
      <c r="E14" s="252"/>
      <c r="F14" s="149"/>
      <c r="G14" s="149"/>
      <c r="H14" s="150"/>
      <c r="I14" s="151"/>
    </row>
    <row r="15" spans="1:9" x14ac:dyDescent="0.2">
      <c r="A15" s="245"/>
      <c r="B15" s="246"/>
      <c r="C15" s="251"/>
      <c r="D15" s="240"/>
      <c r="E15" s="252"/>
      <c r="F15" s="149"/>
      <c r="G15" s="149"/>
      <c r="H15" s="150"/>
      <c r="I15" s="151"/>
    </row>
    <row r="16" spans="1:9" x14ac:dyDescent="0.2">
      <c r="A16" s="245"/>
      <c r="B16" s="246"/>
      <c r="C16" s="251"/>
      <c r="D16" s="240"/>
      <c r="E16" s="252"/>
      <c r="F16" s="152"/>
      <c r="G16" s="152"/>
      <c r="H16" s="150"/>
      <c r="I16" s="151"/>
    </row>
    <row r="17" spans="1:9" x14ac:dyDescent="0.2">
      <c r="A17" s="245"/>
      <c r="B17" s="246"/>
      <c r="C17" s="251"/>
      <c r="D17" s="240"/>
      <c r="E17" s="252"/>
      <c r="F17" s="152"/>
      <c r="G17" s="152"/>
      <c r="H17" s="150"/>
      <c r="I17" s="151"/>
    </row>
    <row r="18" spans="1:9" x14ac:dyDescent="0.2">
      <c r="A18" s="245" t="s">
        <v>268</v>
      </c>
      <c r="B18" s="245" t="s">
        <v>259</v>
      </c>
      <c r="C18" s="250" t="s">
        <v>266</v>
      </c>
      <c r="D18" s="240" t="s">
        <v>284</v>
      </c>
      <c r="E18" s="254"/>
      <c r="F18" s="69"/>
      <c r="G18" s="69"/>
      <c r="H18" s="70"/>
      <c r="I18" s="67"/>
    </row>
    <row r="19" spans="1:9" x14ac:dyDescent="0.2">
      <c r="A19" s="245"/>
      <c r="B19" s="246"/>
      <c r="C19" s="251"/>
      <c r="D19" s="240"/>
      <c r="E19" s="254"/>
      <c r="F19" s="72"/>
      <c r="G19" s="72"/>
      <c r="H19" s="70"/>
      <c r="I19" s="67"/>
    </row>
    <row r="20" spans="1:9" x14ac:dyDescent="0.2">
      <c r="A20" s="245"/>
      <c r="B20" s="246"/>
      <c r="C20" s="251"/>
      <c r="D20" s="240"/>
      <c r="E20" s="254"/>
      <c r="F20" s="72"/>
      <c r="G20" s="72"/>
      <c r="H20" s="70"/>
      <c r="I20" s="67"/>
    </row>
    <row r="21" spans="1:9" x14ac:dyDescent="0.2">
      <c r="A21" s="245"/>
      <c r="B21" s="246"/>
      <c r="C21" s="251"/>
      <c r="D21" s="240"/>
      <c r="E21" s="254"/>
      <c r="F21" s="72"/>
      <c r="G21" s="72"/>
      <c r="H21" s="70"/>
      <c r="I21" s="67"/>
    </row>
    <row r="22" spans="1:9" x14ac:dyDescent="0.2">
      <c r="A22" s="245" t="s">
        <v>268</v>
      </c>
      <c r="B22" s="245" t="s">
        <v>259</v>
      </c>
      <c r="C22" s="250" t="s">
        <v>266</v>
      </c>
      <c r="D22" s="240" t="s">
        <v>284</v>
      </c>
      <c r="E22" s="252"/>
      <c r="F22" s="98"/>
      <c r="G22" s="98"/>
      <c r="H22" s="99"/>
      <c r="I22" s="100"/>
    </row>
    <row r="23" spans="1:9" x14ac:dyDescent="0.2">
      <c r="A23" s="245"/>
      <c r="B23" s="246"/>
      <c r="C23" s="251"/>
      <c r="D23" s="240"/>
      <c r="E23" s="252"/>
      <c r="F23" s="72"/>
      <c r="G23" s="72"/>
      <c r="H23" s="70"/>
      <c r="I23" s="67"/>
    </row>
    <row r="24" spans="1:9" x14ac:dyDescent="0.2">
      <c r="A24" s="245"/>
      <c r="B24" s="246"/>
      <c r="C24" s="251"/>
      <c r="D24" s="240"/>
      <c r="E24" s="252"/>
      <c r="F24" s="72"/>
      <c r="G24" s="72"/>
      <c r="H24" s="70"/>
      <c r="I24" s="67"/>
    </row>
    <row r="25" spans="1:9" x14ac:dyDescent="0.2">
      <c r="A25" s="245" t="s">
        <v>268</v>
      </c>
      <c r="B25" s="245" t="s">
        <v>259</v>
      </c>
      <c r="C25" s="250" t="s">
        <v>266</v>
      </c>
      <c r="D25" s="240" t="s">
        <v>284</v>
      </c>
      <c r="E25" s="252"/>
      <c r="F25" s="69"/>
      <c r="G25" s="69"/>
      <c r="H25" s="70"/>
      <c r="I25" s="67"/>
    </row>
    <row r="26" spans="1:9" x14ac:dyDescent="0.2">
      <c r="A26" s="245"/>
      <c r="B26" s="245"/>
      <c r="C26" s="250"/>
      <c r="D26" s="240"/>
      <c r="E26" s="252"/>
      <c r="F26" s="69"/>
      <c r="G26" s="69"/>
      <c r="H26" s="70"/>
      <c r="I26" s="67"/>
    </row>
    <row r="27" spans="1:9" x14ac:dyDescent="0.2">
      <c r="A27" s="245"/>
      <c r="B27" s="246"/>
      <c r="C27" s="251"/>
      <c r="D27" s="240"/>
      <c r="E27" s="252"/>
      <c r="F27" s="72"/>
      <c r="G27" s="72"/>
      <c r="H27" s="70"/>
      <c r="I27" s="67"/>
    </row>
    <row r="28" spans="1:9" x14ac:dyDescent="0.2">
      <c r="A28" s="245"/>
      <c r="B28" s="246"/>
      <c r="C28" s="251"/>
      <c r="D28" s="240"/>
      <c r="E28" s="252"/>
      <c r="F28" s="72"/>
      <c r="G28" s="72"/>
      <c r="H28" s="70"/>
      <c r="I28" s="67"/>
    </row>
    <row r="29" spans="1:9" x14ac:dyDescent="0.2">
      <c r="A29" s="245" t="s">
        <v>268</v>
      </c>
      <c r="B29" s="245" t="s">
        <v>259</v>
      </c>
      <c r="C29" s="250" t="s">
        <v>266</v>
      </c>
      <c r="D29" s="240" t="s">
        <v>284</v>
      </c>
      <c r="E29" s="252"/>
      <c r="F29" s="98"/>
      <c r="G29" s="98"/>
      <c r="H29" s="99"/>
      <c r="I29" s="100"/>
    </row>
    <row r="30" spans="1:9" x14ac:dyDescent="0.2">
      <c r="A30" s="245"/>
      <c r="B30" s="246"/>
      <c r="C30" s="251"/>
      <c r="D30" s="240"/>
      <c r="E30" s="252"/>
      <c r="F30" s="101"/>
      <c r="G30" s="101"/>
      <c r="H30" s="99"/>
      <c r="I30" s="100"/>
    </row>
    <row r="31" spans="1:9" x14ac:dyDescent="0.2">
      <c r="A31" s="245"/>
      <c r="B31" s="246"/>
      <c r="C31" s="251"/>
      <c r="D31" s="240"/>
      <c r="E31" s="252"/>
      <c r="F31" s="101"/>
      <c r="G31" s="101"/>
      <c r="H31" s="99"/>
      <c r="I31" s="100"/>
    </row>
  </sheetData>
  <mergeCells count="41">
    <mergeCell ref="A29:A31"/>
    <mergeCell ref="B29:B31"/>
    <mergeCell ref="C29:C31"/>
    <mergeCell ref="D29:D31"/>
    <mergeCell ref="E29:E31"/>
    <mergeCell ref="A25:A28"/>
    <mergeCell ref="B25:B28"/>
    <mergeCell ref="C25:C28"/>
    <mergeCell ref="D25:D28"/>
    <mergeCell ref="E25:E28"/>
    <mergeCell ref="A22:A24"/>
    <mergeCell ref="B22:B24"/>
    <mergeCell ref="C22:C24"/>
    <mergeCell ref="D22:D24"/>
    <mergeCell ref="E22:E24"/>
    <mergeCell ref="A1:I1"/>
    <mergeCell ref="A18:A21"/>
    <mergeCell ref="B18:B21"/>
    <mergeCell ref="C18:C21"/>
    <mergeCell ref="D18:D21"/>
    <mergeCell ref="E18:E21"/>
    <mergeCell ref="A3:A6"/>
    <mergeCell ref="B3:B6"/>
    <mergeCell ref="C3:C6"/>
    <mergeCell ref="D3:D6"/>
    <mergeCell ref="E3:E6"/>
    <mergeCell ref="A10:A13"/>
    <mergeCell ref="B10:B13"/>
    <mergeCell ref="C10:C13"/>
    <mergeCell ref="D10:D13"/>
    <mergeCell ref="E10:E13"/>
    <mergeCell ref="A14:A17"/>
    <mergeCell ref="B14:B17"/>
    <mergeCell ref="C14:C17"/>
    <mergeCell ref="D14:D17"/>
    <mergeCell ref="E14:E17"/>
    <mergeCell ref="A7:A9"/>
    <mergeCell ref="B7:B9"/>
    <mergeCell ref="C7:C9"/>
    <mergeCell ref="D7:D9"/>
    <mergeCell ref="E7:E9"/>
  </mergeCells>
  <pageMargins left="0.11811023622047245" right="0.14000000000000001" top="0.23622047244094491" bottom="0.19685039370078741" header="0.23622047244094491" footer="0.15748031496062992"/>
  <pageSetup paperSize="9" scale="80" orientation="portrait" horizontalDpi="4294967294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82E47-6986-4AAE-A0A8-F2B2B57EED7B}">
  <sheetPr>
    <tabColor theme="9" tint="0.39997558519241921"/>
  </sheetPr>
  <dimension ref="A1"/>
  <sheetViews>
    <sheetView workbookViewId="0">
      <selection activeCell="J24" sqref="J24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Feuil1</vt:lpstr>
      <vt:lpstr>Feuil2</vt:lpstr>
      <vt:lpstr>Déplac C.F.U.</vt:lpstr>
      <vt:lpstr>licencies ffsu</vt:lpstr>
      <vt:lpstr>Participation</vt:lpstr>
      <vt:lpstr>Participants</vt:lpstr>
      <vt:lpstr>NATIONAL</vt:lpstr>
      <vt:lpstr>IL EQ</vt:lpstr>
      <vt:lpstr>AURA Eq</vt:lpstr>
      <vt:lpstr>IL IND</vt:lpstr>
      <vt:lpstr>ACAD EQ</vt:lpstr>
      <vt:lpstr>ACAD IND</vt:lpstr>
      <vt:lpstr>1° PHASE TENNIS IND</vt:lpstr>
      <vt:lpstr>ACAD PADEL</vt:lpstr>
      <vt:lpstr>Feuil3</vt:lpstr>
      <vt:lpstr>Feuil4</vt:lpstr>
      <vt:lpstr>Feuil5</vt:lpstr>
      <vt:lpstr>Feuil6</vt:lpstr>
      <vt:lpstr>Feuil7</vt:lpstr>
      <vt:lpstr>Feuil8</vt:lpstr>
      <vt:lpstr>Feuil9</vt:lpstr>
      <vt:lpstr>Feuil10</vt:lpstr>
      <vt:lpstr>Feuil11</vt:lpstr>
      <vt:lpstr>Feuil12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CRSU</dc:creator>
  <cp:keywords/>
  <dc:description/>
  <cp:lastModifiedBy>Marie-Rose ALFANO-KALLI</cp:lastModifiedBy>
  <cp:revision/>
  <dcterms:created xsi:type="dcterms:W3CDTF">2001-12-18T14:32:51Z</dcterms:created>
  <dcterms:modified xsi:type="dcterms:W3CDTF">2025-03-19T16:57:07Z</dcterms:modified>
  <cp:category/>
  <cp:contentStatus/>
</cp:coreProperties>
</file>