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939" documentId="8_{771AE90F-E5C3-4CFF-A8E4-97E0C9ADB528}" xr6:coauthVersionLast="47" xr6:coauthVersionMax="47" xr10:uidLastSave="{46897DC5-3E28-4D09-90FB-46381AB154B7}"/>
  <workbookProtection workbookAlgorithmName="SHA-512" workbookHashValue="KYsj8Ze0BxNbVv7oIlrDyz8eVbxcSi8JFcMa6Zq9vZupoFRxhtPHrOGk85vS9fJxI2/hIFOmlbl1EZN/5ccnDA==" workbookSaltValue="tjQiEV5VXKDEbb143+1Gmg==" workbookSpinCount="100000" lockStructure="1"/>
  <bookViews>
    <workbookView xWindow="23880" yWindow="-120" windowWidth="29040" windowHeight="15720" tabRatio="738" firstSheet="2" activeTab="5" xr2:uid="{00000000-000D-0000-FFFF-FFFF00000000}"/>
  </bookViews>
  <sheets>
    <sheet name="Qualifiés" sheetId="8" state="hidden" r:id="rId1"/>
    <sheet name="Déplacemet CFU" sheetId="7" state="hidden" r:id="rId2"/>
    <sheet name="Licencié FFSU" sheetId="18" r:id="rId3"/>
    <sheet name="Participations" sheetId="19" r:id="rId4"/>
    <sheet name="RECAP INDIV" sheetId="20" r:id="rId5"/>
    <sheet name="NATIONAL" sheetId="15" r:id="rId6"/>
    <sheet name="Stastistique" sheetId="4" state="hidden" r:id="rId7"/>
    <sheet name="Criterium 01-02" sheetId="1" state="hidden" r:id="rId8"/>
    <sheet name="ACAD INDOOR" sheetId="14" r:id="rId9"/>
    <sheet name="Acad Eq" sheetId="5" r:id="rId10"/>
    <sheet name="ACAD EXTERIEUR" sheetId="13" r:id="rId11"/>
    <sheet name="Critérium" sheetId="3" r:id="rId12"/>
    <sheet name="Feuil1" sheetId="9" state="hidden" r:id="rId13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9" l="1"/>
  <c r="G16" i="19"/>
  <c r="H15" i="19"/>
  <c r="G15" i="19"/>
  <c r="Q20" i="3"/>
  <c r="Q27" i="3"/>
  <c r="J42" i="20"/>
  <c r="Q29" i="3"/>
  <c r="M29" i="3"/>
  <c r="M27" i="3"/>
  <c r="Q9" i="3"/>
  <c r="Q11" i="3"/>
  <c r="Q13" i="3"/>
  <c r="Q15" i="3"/>
  <c r="M9" i="3"/>
  <c r="M11" i="3"/>
  <c r="M13" i="3"/>
  <c r="M15" i="3"/>
  <c r="J29" i="3" l="1"/>
  <c r="J27" i="3"/>
  <c r="J9" i="3"/>
  <c r="J11" i="3"/>
  <c r="J15" i="3"/>
  <c r="J13" i="3"/>
  <c r="O36" i="3"/>
  <c r="O30" i="3"/>
  <c r="K59" i="20"/>
  <c r="K50" i="20"/>
  <c r="I59" i="20"/>
  <c r="J29" i="14"/>
  <c r="I50" i="20"/>
  <c r="J26" i="14"/>
  <c r="L22" i="14"/>
  <c r="L23" i="14"/>
  <c r="L24" i="14"/>
  <c r="L25" i="14"/>
  <c r="L13" i="14"/>
  <c r="L12" i="14"/>
  <c r="M17" i="20"/>
  <c r="M28" i="20"/>
  <c r="M30" i="20"/>
  <c r="M24" i="20"/>
  <c r="K36" i="3"/>
  <c r="K30" i="3"/>
  <c r="M5" i="3"/>
  <c r="M10" i="3"/>
  <c r="M8" i="3"/>
  <c r="M6" i="3"/>
  <c r="M12" i="3"/>
  <c r="M7" i="3"/>
  <c r="J7" i="20"/>
  <c r="M7" i="20"/>
  <c r="J9" i="20"/>
  <c r="M9" i="20"/>
  <c r="J19" i="20"/>
  <c r="M19" i="20"/>
  <c r="J12" i="20"/>
  <c r="M12" i="20"/>
  <c r="J13" i="20"/>
  <c r="J16" i="20"/>
  <c r="M16" i="20"/>
  <c r="J17" i="20"/>
  <c r="J36" i="20"/>
  <c r="M36" i="20"/>
  <c r="J28" i="20"/>
  <c r="J29" i="20"/>
  <c r="M29" i="20"/>
  <c r="J33" i="20"/>
  <c r="M33" i="20"/>
  <c r="J30" i="20"/>
  <c r="J25" i="20"/>
  <c r="M25" i="20"/>
  <c r="J35" i="20"/>
  <c r="M35" i="20"/>
  <c r="J23" i="20"/>
  <c r="M23" i="20"/>
  <c r="J34" i="20"/>
  <c r="M34" i="20"/>
  <c r="J24" i="20"/>
  <c r="J31" i="20"/>
  <c r="M31" i="20"/>
  <c r="J27" i="20"/>
  <c r="M27" i="20"/>
  <c r="M19" i="3"/>
  <c r="Q19" i="3"/>
  <c r="M28" i="3"/>
  <c r="Q28" i="3"/>
  <c r="M20" i="3"/>
  <c r="M24" i="3"/>
  <c r="Q24" i="3"/>
  <c r="M21" i="3"/>
  <c r="Q21" i="3"/>
  <c r="M23" i="3"/>
  <c r="Q23" i="3"/>
  <c r="M42" i="3"/>
  <c r="M44" i="3"/>
  <c r="M45" i="3"/>
  <c r="M46" i="3"/>
  <c r="M43" i="3"/>
  <c r="M4" i="3"/>
  <c r="Q42" i="3"/>
  <c r="J21" i="3" l="1"/>
  <c r="J19" i="3"/>
  <c r="J20" i="3"/>
  <c r="J24" i="3"/>
  <c r="J42" i="3"/>
  <c r="J28" i="3"/>
  <c r="J23" i="3"/>
  <c r="L21" i="14" l="1"/>
  <c r="L32" i="14"/>
  <c r="L33" i="14"/>
  <c r="Q46" i="3"/>
  <c r="Q44" i="3"/>
  <c r="Q45" i="3"/>
  <c r="L7" i="13"/>
  <c r="L10" i="13"/>
  <c r="L6" i="13"/>
  <c r="L8" i="13"/>
  <c r="L9" i="13"/>
  <c r="Q22" i="3"/>
  <c r="M22" i="3"/>
  <c r="Q25" i="3"/>
  <c r="Q4" i="3"/>
  <c r="J22" i="3" l="1"/>
  <c r="J46" i="3"/>
  <c r="J45" i="3"/>
  <c r="J44" i="3"/>
  <c r="Q43" i="3"/>
  <c r="M16" i="3"/>
  <c r="L14" i="13"/>
  <c r="L5" i="13"/>
  <c r="L11" i="13"/>
  <c r="L13" i="13"/>
  <c r="L12" i="13"/>
  <c r="L4" i="13"/>
  <c r="J43" i="3" l="1"/>
  <c r="L4" i="14"/>
  <c r="L14" i="14"/>
  <c r="L20" i="14"/>
  <c r="L18" i="14"/>
  <c r="L19" i="14"/>
  <c r="L15" i="14"/>
  <c r="L17" i="14"/>
  <c r="L16" i="14"/>
  <c r="L11" i="14"/>
  <c r="L10" i="14"/>
  <c r="L9" i="14"/>
  <c r="L8" i="14"/>
  <c r="L7" i="14"/>
  <c r="L6" i="14"/>
  <c r="L5" i="14"/>
  <c r="Q6" i="3"/>
  <c r="J36" i="3"/>
  <c r="J30" i="3"/>
  <c r="M18" i="3"/>
  <c r="Q18" i="3"/>
  <c r="M26" i="3"/>
  <c r="Q26" i="3"/>
  <c r="M25" i="3"/>
  <c r="J25" i="3" s="1"/>
  <c r="J26" i="3" l="1"/>
  <c r="J18" i="3"/>
  <c r="J6" i="3"/>
  <c r="J4" i="3"/>
  <c r="Q5" i="3"/>
  <c r="Q16" i="3"/>
  <c r="J16" i="3" s="1"/>
  <c r="M17" i="3"/>
  <c r="Q17" i="3"/>
  <c r="Q7" i="3"/>
  <c r="Q12" i="3"/>
  <c r="Q14" i="3"/>
  <c r="Q10" i="3"/>
  <c r="Q8" i="3"/>
  <c r="E11" i="5"/>
  <c r="E4" i="5"/>
  <c r="E14" i="5"/>
  <c r="J17" i="3" l="1"/>
  <c r="J10" i="3"/>
  <c r="J5" i="3"/>
  <c r="J7" i="3"/>
  <c r="J8" i="3"/>
  <c r="J12" i="3"/>
</calcChain>
</file>

<file path=xl/sharedStrings.xml><?xml version="1.0" encoding="utf-8"?>
<sst xmlns="http://schemas.openxmlformats.org/spreadsheetml/2006/main" count="1427" uniqueCount="298">
  <si>
    <t>CHAMPIONNAT DE FRANCE UNIVERSITAIRE</t>
  </si>
  <si>
    <t>DE TIR A L'ARC</t>
  </si>
  <si>
    <t>VILLENEUVE D'ASCQ, les 13 et 14 mars 2002</t>
  </si>
  <si>
    <t>LISTE DES SELECTIONNES (ES)  - PAR SPECIALITE, SEXE et ACADEMIE</t>
  </si>
  <si>
    <t>Remplaçants</t>
  </si>
  <si>
    <t>R</t>
  </si>
  <si>
    <t>NOM</t>
  </si>
  <si>
    <t>PRENOM</t>
  </si>
  <si>
    <t>SEXE</t>
  </si>
  <si>
    <t>ETABLISSEMENT</t>
  </si>
  <si>
    <t>ACADEMIE</t>
  </si>
  <si>
    <t>TYPE</t>
  </si>
  <si>
    <t>SPECIALITE</t>
  </si>
  <si>
    <t>EQU/IND</t>
  </si>
  <si>
    <t>COMPOSITION DE L'EQUIPE</t>
  </si>
  <si>
    <t>ANCEL</t>
  </si>
  <si>
    <t>ADELINE</t>
  </si>
  <si>
    <t>F</t>
  </si>
  <si>
    <t>INSA LYON</t>
  </si>
  <si>
    <t>LYON</t>
  </si>
  <si>
    <t>CF</t>
  </si>
  <si>
    <t>CL</t>
  </si>
  <si>
    <t>I</t>
  </si>
  <si>
    <t>FOURNIER</t>
  </si>
  <si>
    <t>CLARISSE</t>
  </si>
  <si>
    <t xml:space="preserve">GUYOT </t>
  </si>
  <si>
    <t>AURORE</t>
  </si>
  <si>
    <t>UTE LYON III</t>
  </si>
  <si>
    <t>BOBE</t>
  </si>
  <si>
    <t>ELODIE</t>
  </si>
  <si>
    <t>UTE LYON 2</t>
  </si>
  <si>
    <t>ARDIET</t>
  </si>
  <si>
    <t>WILLY</t>
  </si>
  <si>
    <t>M</t>
  </si>
  <si>
    <t>UTE LYON I-MEDECINE</t>
  </si>
  <si>
    <t xml:space="preserve">GOULET </t>
  </si>
  <si>
    <t>REMI</t>
  </si>
  <si>
    <t>RAIMBAULT</t>
  </si>
  <si>
    <t>VINCENT</t>
  </si>
  <si>
    <t>MINES</t>
  </si>
  <si>
    <t>ROBIN</t>
  </si>
  <si>
    <t>ARNAUD</t>
  </si>
  <si>
    <t>UTE LYON 1-SCIENCES</t>
  </si>
  <si>
    <t>FIOLET</t>
  </si>
  <si>
    <t>CHRISTOPHE</t>
  </si>
  <si>
    <t>CHEVASSUS</t>
  </si>
  <si>
    <t>NICOLAS</t>
  </si>
  <si>
    <t>UTE LYON I-IUTB</t>
  </si>
  <si>
    <t>R2</t>
  </si>
  <si>
    <t>BARDON</t>
  </si>
  <si>
    <t>LOIC</t>
  </si>
  <si>
    <t>VENOT</t>
  </si>
  <si>
    <t>BORIS</t>
  </si>
  <si>
    <t>LIC INDIVIDUELLE</t>
  </si>
  <si>
    <t>PO</t>
  </si>
  <si>
    <t>BRODET</t>
  </si>
  <si>
    <t>STEPHANE</t>
  </si>
  <si>
    <t>R4</t>
  </si>
  <si>
    <t>OLLAGNON</t>
  </si>
  <si>
    <t>SBASTIEN</t>
  </si>
  <si>
    <t>N</t>
  </si>
  <si>
    <t>UTE LYON I</t>
  </si>
  <si>
    <t>E</t>
  </si>
  <si>
    <t>ARDIET/ROBIN/CHEVASSUS</t>
  </si>
  <si>
    <t>FOURNIER/FIOLET/GOULET</t>
  </si>
  <si>
    <t>R1</t>
  </si>
  <si>
    <t>BERTON GATIER/BOBE/BEC</t>
  </si>
  <si>
    <t>EQUIPE</t>
  </si>
  <si>
    <t>INDIVIDUEL</t>
  </si>
  <si>
    <t>CLASSIQUE</t>
  </si>
  <si>
    <t>Classique</t>
  </si>
  <si>
    <t>Poulies</t>
  </si>
  <si>
    <t>LYON 1</t>
  </si>
  <si>
    <t>LYON 2</t>
  </si>
  <si>
    <t>INSA</t>
  </si>
  <si>
    <t>CHAMBRES</t>
  </si>
  <si>
    <t>JF - CLAS</t>
  </si>
  <si>
    <t>FOURNIER Clarisse</t>
  </si>
  <si>
    <t>M0400QX0</t>
  </si>
  <si>
    <t>ANCEL Adeline</t>
  </si>
  <si>
    <t>M0400ITO</t>
  </si>
  <si>
    <t>BOBE Elodie</t>
  </si>
  <si>
    <t>M02000T4</t>
  </si>
  <si>
    <t>Uté LYON 2</t>
  </si>
  <si>
    <t>GUYOT Aurore</t>
  </si>
  <si>
    <t>M03007KT</t>
  </si>
  <si>
    <t>Uté LYON III</t>
  </si>
  <si>
    <t>JG - CLAS</t>
  </si>
  <si>
    <t>GOULET Rémi</t>
  </si>
  <si>
    <t>M040020Z</t>
  </si>
  <si>
    <t>FIOLET Christophe</t>
  </si>
  <si>
    <t>M04001U5</t>
  </si>
  <si>
    <t>RAIMBAULT Vincent</t>
  </si>
  <si>
    <t>M32006YM</t>
  </si>
  <si>
    <t>ARDIET Willy</t>
  </si>
  <si>
    <t>M01M0V00</t>
  </si>
  <si>
    <t>Uté LYON I</t>
  </si>
  <si>
    <t>ROBIN Arnaud</t>
  </si>
  <si>
    <t>M01S15VH</t>
  </si>
  <si>
    <t>CHEVASSUS Nicolas</t>
  </si>
  <si>
    <t>M01B0CDA</t>
  </si>
  <si>
    <t>JG - POUL</t>
  </si>
  <si>
    <t>VENOT Boris</t>
  </si>
  <si>
    <t>M0000N50</t>
  </si>
  <si>
    <t>CRSU</t>
  </si>
  <si>
    <t>BRODET Stéphane</t>
  </si>
  <si>
    <t>M01S15UV</t>
  </si>
  <si>
    <t>ACCOMP</t>
  </si>
  <si>
    <t>HERANNEY Christiane</t>
  </si>
  <si>
    <t>M99904WJ</t>
  </si>
  <si>
    <t>GLAIZE Evelyne</t>
  </si>
  <si>
    <t>M999189L</t>
  </si>
  <si>
    <t>REMPLACANT 2-IND</t>
  </si>
  <si>
    <t>BARDON Loic</t>
  </si>
  <si>
    <t>M04001T5</t>
  </si>
  <si>
    <t>REMPLACANT 1-EQ</t>
  </si>
  <si>
    <t>BERTON GATIER Laurence</t>
  </si>
  <si>
    <t>M02016N1</t>
  </si>
  <si>
    <t>BEC Julien</t>
  </si>
  <si>
    <t>M020131B</t>
  </si>
  <si>
    <t>GUILHOT Jean Luc</t>
  </si>
  <si>
    <t>urgent téléphoner</t>
  </si>
  <si>
    <t>à Marie-rose</t>
  </si>
  <si>
    <t>FNSU</t>
  </si>
  <si>
    <t>1- faxer votre participation au CRSU de LILLE (avant le 1er Mars 2002)</t>
  </si>
  <si>
    <t>2- téléphoner au CRSU de LYON (04,72,44,80,89) pour lconfirmer votre départ collectif en train (avant le 4 Mars 2002)</t>
  </si>
  <si>
    <t>3- les heures de train seront faxées a votre AS courant semaine prochaine</t>
  </si>
  <si>
    <t>GRENOBLE</t>
  </si>
  <si>
    <t>CLERMONT</t>
  </si>
  <si>
    <t>AUTRES</t>
  </si>
  <si>
    <t>DATES</t>
  </si>
  <si>
    <t>PARTICIPANTS</t>
  </si>
  <si>
    <t>EQUIPES</t>
  </si>
  <si>
    <t>PARTICIPATIONS</t>
  </si>
  <si>
    <t>G</t>
  </si>
  <si>
    <t>Ute</t>
  </si>
  <si>
    <t>Ecole</t>
  </si>
  <si>
    <t>ANIMATION</t>
  </si>
  <si>
    <t>CRITERIUM</t>
  </si>
  <si>
    <t>ACADEMIQUE</t>
  </si>
  <si>
    <t>EN SALLE</t>
  </si>
  <si>
    <t>EXTERIEUR</t>
  </si>
  <si>
    <t>NATIONAL IND</t>
  </si>
  <si>
    <t>NATIONAL EQ</t>
  </si>
  <si>
    <t>NIVEAU EXCELLENCE</t>
  </si>
  <si>
    <t>meilleur</t>
  </si>
  <si>
    <t>PROPOSITION</t>
  </si>
  <si>
    <t>Acad</t>
  </si>
  <si>
    <t>Criterium</t>
  </si>
  <si>
    <t>Licence</t>
  </si>
  <si>
    <t>score</t>
  </si>
  <si>
    <t>CFU</t>
  </si>
  <si>
    <t>Fédéral</t>
  </si>
  <si>
    <t>Masculin</t>
  </si>
  <si>
    <t>Arc à Poulies</t>
  </si>
  <si>
    <t>Arc Classique</t>
  </si>
  <si>
    <t>Féminin</t>
  </si>
  <si>
    <t>NIVEAU PROMOTIONNEL</t>
  </si>
  <si>
    <t>Championnat de France</t>
  </si>
  <si>
    <t>Tir à l'Arc</t>
  </si>
  <si>
    <t>Mixte</t>
  </si>
  <si>
    <t>Championnat d'Académie</t>
  </si>
  <si>
    <t>Indoor Arc à Poulie - Excellence</t>
  </si>
  <si>
    <t>Indoor Arc Classique - Excellence</t>
  </si>
  <si>
    <t>Indoor Equipe 
Arc Classique - Excellence</t>
  </si>
  <si>
    <t>Criterium Arc Classique Promotionel</t>
  </si>
  <si>
    <t>Equipe Excellence
classique</t>
  </si>
  <si>
    <t>Equipe Excellence
poulies</t>
  </si>
  <si>
    <t>Equipe Honneur
classique</t>
  </si>
  <si>
    <t>Championnat d'Academie</t>
  </si>
  <si>
    <t>Extérieur Classique Excellence 70 m</t>
  </si>
  <si>
    <t>Extérieur Classique Excellence 50 m</t>
  </si>
  <si>
    <t>Extérieur Classique promotion 30 m</t>
  </si>
  <si>
    <t>Autres résultats</t>
  </si>
  <si>
    <t>Criterium Arc à Poulies Excellence</t>
  </si>
  <si>
    <t>Criterium Arc Classique Excellence</t>
  </si>
  <si>
    <t>Criterium Arc Classique Excellence
par équipe</t>
  </si>
  <si>
    <t xml:space="preserve">
</t>
  </si>
  <si>
    <t>FAURON</t>
  </si>
  <si>
    <t>ROMANE</t>
  </si>
  <si>
    <t>UDL - UTE LYON 1 POLYTECH</t>
  </si>
  <si>
    <t>UDL - UTE LYON 1 SCIENCES</t>
  </si>
  <si>
    <t>COSTA MAGALHAES</t>
  </si>
  <si>
    <t>MARIANA</t>
  </si>
  <si>
    <t>PIFRE</t>
  </si>
  <si>
    <t>CELIA</t>
  </si>
  <si>
    <t>BLOUIN-LAUVERGNE</t>
  </si>
  <si>
    <t>PERRINE</t>
  </si>
  <si>
    <t>INSA DE LYON</t>
  </si>
  <si>
    <t>BROUILLARD</t>
  </si>
  <si>
    <t>ELSA</t>
  </si>
  <si>
    <t>SARA</t>
  </si>
  <si>
    <t>DUPREZ</t>
  </si>
  <si>
    <t>JULIETTE</t>
  </si>
  <si>
    <t>MESROUR</t>
  </si>
  <si>
    <t>PEGEOT</t>
  </si>
  <si>
    <t>ETHAN</t>
  </si>
  <si>
    <t>PORTAL</t>
  </si>
  <si>
    <t>SIMON</t>
  </si>
  <si>
    <t>BREYSSE</t>
  </si>
  <si>
    <t>THOMAS</t>
  </si>
  <si>
    <t>CARDENAS</t>
  </si>
  <si>
    <t>GERIGNE</t>
  </si>
  <si>
    <t>ESTEBAN</t>
  </si>
  <si>
    <t>LIETAR</t>
  </si>
  <si>
    <t>ANATOLE</t>
  </si>
  <si>
    <t>VANHOUTTE</t>
  </si>
  <si>
    <t>ANTOINE</t>
  </si>
  <si>
    <t>Indoor Arc Classique - Promotionel</t>
  </si>
  <si>
    <t>PAR EQUIPE EXCELLENCE</t>
  </si>
  <si>
    <t>TIR A L'ARC  2024 / 2025</t>
  </si>
  <si>
    <t>TIR A L'ARC  2024 /2025</t>
  </si>
  <si>
    <t>MQ1E034846</t>
  </si>
  <si>
    <t>MQ1E018188</t>
  </si>
  <si>
    <t>CORENTIN</t>
  </si>
  <si>
    <t>COURTINE</t>
  </si>
  <si>
    <t>MQ1E039615</t>
  </si>
  <si>
    <t>REMETTER-JUNG</t>
  </si>
  <si>
    <t>MQ1E063705</t>
  </si>
  <si>
    <t>ELEANOR</t>
  </si>
  <si>
    <t>BENAY--ROUX</t>
  </si>
  <si>
    <t>MQ1E024874</t>
  </si>
  <si>
    <t>NINA</t>
  </si>
  <si>
    <t>FROISSART</t>
  </si>
  <si>
    <t>CHOLLET</t>
  </si>
  <si>
    <t>LOUISE</t>
  </si>
  <si>
    <t>MQ1E018346</t>
  </si>
  <si>
    <t>MA1P013588</t>
  </si>
  <si>
    <t>MQ1E018203</t>
  </si>
  <si>
    <t>MARTINET</t>
  </si>
  <si>
    <t>SARAH</t>
  </si>
  <si>
    <t>MA1U005556</t>
  </si>
  <si>
    <t>BAROUCHI</t>
  </si>
  <si>
    <t>ROUMAISSA</t>
  </si>
  <si>
    <t>UDL - UTE LYON 2</t>
  </si>
  <si>
    <t>MA2U034490</t>
  </si>
  <si>
    <t>MQ1E024886</t>
  </si>
  <si>
    <t>MQ1E018196</t>
  </si>
  <si>
    <t>MQ1E010510</t>
  </si>
  <si>
    <t>KRAUTH</t>
  </si>
  <si>
    <t>LEANA</t>
  </si>
  <si>
    <t>MA1P010323</t>
  </si>
  <si>
    <t>CUOQ</t>
  </si>
  <si>
    <t>NOEMIE</t>
  </si>
  <si>
    <t>MQ1E018386</t>
  </si>
  <si>
    <t>MA1U076201</t>
  </si>
  <si>
    <t>MA1U082183</t>
  </si>
  <si>
    <t>MA1U039345</t>
  </si>
  <si>
    <t>MA1U060882</t>
  </si>
  <si>
    <t>MQ1E018221</t>
  </si>
  <si>
    <t>MQ1E022731</t>
  </si>
  <si>
    <t>MQ1E036525</t>
  </si>
  <si>
    <t>MQ1E043448</t>
  </si>
  <si>
    <t>BALESTE</t>
  </si>
  <si>
    <t>GILEN</t>
  </si>
  <si>
    <t>MA1P010245</t>
  </si>
  <si>
    <t>1041314G</t>
  </si>
  <si>
    <t>NGUYEN</t>
  </si>
  <si>
    <t>ISABELLE</t>
  </si>
  <si>
    <t>MQ1E018202</t>
  </si>
  <si>
    <t>PAQUEREAU</t>
  </si>
  <si>
    <t>RAPHANEL</t>
  </si>
  <si>
    <t>MQ1E008039</t>
  </si>
  <si>
    <t>0964747N</t>
  </si>
  <si>
    <t>CORROLLEUR</t>
  </si>
  <si>
    <t>MAXIME</t>
  </si>
  <si>
    <t>MQ1E022625</t>
  </si>
  <si>
    <t>RIZZA</t>
  </si>
  <si>
    <t>ALEXIS</t>
  </si>
  <si>
    <t>MQ1E039618</t>
  </si>
  <si>
    <t>GIRARD</t>
  </si>
  <si>
    <t>FANNY</t>
  </si>
  <si>
    <t>MQ1E018226</t>
  </si>
  <si>
    <t>MAUREL</t>
  </si>
  <si>
    <t>OUI</t>
  </si>
  <si>
    <t>DENOYELLE</t>
  </si>
  <si>
    <t>BUCAILLE</t>
  </si>
  <si>
    <t>ALEX</t>
  </si>
  <si>
    <t>ATHUS</t>
  </si>
  <si>
    <t>UDL-UJL ST ETIENNE</t>
  </si>
  <si>
    <t>MA7U040938</t>
  </si>
  <si>
    <t>0922396E</t>
  </si>
  <si>
    <t>FABIEN</t>
  </si>
  <si>
    <t>MQ1E040790</t>
  </si>
  <si>
    <t>1021949L</t>
  </si>
  <si>
    <t>BARBIER</t>
  </si>
  <si>
    <t>ANTHONY</t>
  </si>
  <si>
    <t>MA1P008758</t>
  </si>
  <si>
    <t>0775692U</t>
  </si>
  <si>
    <t>ALICE</t>
  </si>
  <si>
    <t>MQ1E018217</t>
  </si>
  <si>
    <t>PERSONNE</t>
  </si>
  <si>
    <t>ABS</t>
  </si>
  <si>
    <t>BOULEAU</t>
  </si>
  <si>
    <t>VICTOR</t>
  </si>
  <si>
    <t>EM LYON</t>
  </si>
  <si>
    <t>MJ1E093168</t>
  </si>
  <si>
    <t>OLHAIN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</si>
</sst>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sz val="8"/>
      <color indexed="18"/>
      <name val="Calibri"/>
      <family val="2"/>
      <scheme val="minor"/>
    </font>
    <font>
      <sz val="10"/>
      <color indexed="62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FF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006600"/>
      <name val="Calibri"/>
      <family val="2"/>
      <scheme val="minor"/>
    </font>
    <font>
      <sz val="10"/>
      <color rgb="FF006600"/>
      <name val="Calibri"/>
      <family val="2"/>
      <scheme val="minor"/>
    </font>
    <font>
      <u/>
      <sz val="10"/>
      <color indexed="10"/>
      <name val="Calibri"/>
      <family val="2"/>
      <scheme val="minor"/>
    </font>
    <font>
      <sz val="10"/>
      <color rgb="FF000099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6"/>
      <color rgb="FF0000FF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4"/>
      <name val="Calibri"/>
      <family val="2"/>
      <scheme val="minor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b/>
      <sz val="10"/>
      <color rgb="FF0000FF"/>
      <name val="Calibri"/>
      <family val="2"/>
    </font>
    <font>
      <sz val="10"/>
      <color rgb="FFFF00FF"/>
      <name val="Calibri"/>
      <family val="2"/>
    </font>
    <font>
      <b/>
      <sz val="10"/>
      <color rgb="FFFF00FF"/>
      <name val="Calibri"/>
      <family val="2"/>
    </font>
    <font>
      <sz val="8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rgb="FF006600"/>
      <name val="Calibri"/>
      <family val="2"/>
    </font>
    <font>
      <b/>
      <sz val="10"/>
      <color rgb="FF0066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</font>
    <font>
      <sz val="10"/>
      <color indexed="1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FFCCFF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CCFFFF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8">
    <xf numFmtId="0" fontId="0" fillId="0" borderId="0"/>
    <xf numFmtId="0" fontId="2" fillId="0" borderId="0" applyBorder="0"/>
    <xf numFmtId="0" fontId="2" fillId="0" borderId="0"/>
    <xf numFmtId="0" fontId="2" fillId="0" borderId="0"/>
    <xf numFmtId="0" fontId="2" fillId="0" borderId="0"/>
    <xf numFmtId="0" fontId="9" fillId="0" borderId="0"/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3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54" fillId="15" borderId="0" applyNumberFormat="0" applyBorder="0" applyAlignment="0" applyProtection="0"/>
    <xf numFmtId="0" fontId="55" fillId="16" borderId="0" applyNumberFormat="0" applyBorder="0" applyAlignment="0" applyProtection="0"/>
    <xf numFmtId="0" fontId="56" fillId="18" borderId="16" applyNumberFormat="0" applyAlignment="0" applyProtection="0"/>
    <xf numFmtId="0" fontId="57" fillId="19" borderId="17" applyNumberFormat="0" applyAlignment="0" applyProtection="0"/>
    <xf numFmtId="0" fontId="58" fillId="19" borderId="16" applyNumberFormat="0" applyAlignment="0" applyProtection="0"/>
    <xf numFmtId="0" fontId="59" fillId="0" borderId="18" applyNumberFormat="0" applyFill="0" applyAlignment="0" applyProtection="0"/>
    <xf numFmtId="0" fontId="60" fillId="20" borderId="19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21" applyNumberFormat="0" applyFill="0" applyAlignment="0" applyProtection="0"/>
    <xf numFmtId="0" fontId="6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6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6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6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6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6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64" fillId="25" borderId="0" applyNumberFormat="0" applyBorder="0" applyAlignment="0" applyProtection="0"/>
    <xf numFmtId="0" fontId="64" fillId="29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4" fillId="41" borderId="0" applyNumberFormat="0" applyBorder="0" applyAlignment="0" applyProtection="0"/>
    <xf numFmtId="0" fontId="64" fillId="45" borderId="0" applyNumberFormat="0" applyBorder="0" applyAlignment="0" applyProtection="0"/>
    <xf numFmtId="0" fontId="1" fillId="21" borderId="20" applyNumberFormat="0" applyFont="0" applyAlignment="0" applyProtection="0"/>
    <xf numFmtId="0" fontId="65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2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0" fillId="0" borderId="2" xfId="0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3" fillId="11" borderId="4" xfId="0" applyFont="1" applyFill="1" applyBorder="1" applyAlignment="1">
      <alignment horizontal="right" wrapText="1"/>
    </xf>
    <xf numFmtId="0" fontId="24" fillId="0" borderId="4" xfId="0" applyFont="1" applyBorder="1" applyAlignment="1">
      <alignment horizontal="right" wrapText="1"/>
    </xf>
    <xf numFmtId="0" fontId="23" fillId="12" borderId="4" xfId="0" applyFont="1" applyFill="1" applyBorder="1" applyAlignment="1">
      <alignment horizontal="right" wrapText="1"/>
    </xf>
    <xf numFmtId="0" fontId="25" fillId="0" borderId="4" xfId="0" applyFont="1" applyBorder="1" applyAlignment="1">
      <alignment horizontal="right" wrapText="1"/>
    </xf>
    <xf numFmtId="0" fontId="18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4" fontId="17" fillId="8" borderId="0" xfId="0" applyNumberFormat="1" applyFont="1" applyFill="1" applyAlignment="1">
      <alignment horizontal="left" vertical="center"/>
    </xf>
    <xf numFmtId="0" fontId="30" fillId="0" borderId="0" xfId="0" applyFont="1" applyAlignment="1">
      <alignment vertical="center"/>
    </xf>
    <xf numFmtId="0" fontId="22" fillId="0" borderId="4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31" fillId="0" borderId="4" xfId="0" applyFont="1" applyBorder="1" applyAlignment="1">
      <alignment wrapText="1"/>
    </xf>
    <xf numFmtId="0" fontId="31" fillId="0" borderId="11" xfId="0" applyFont="1" applyBorder="1" applyAlignment="1">
      <alignment wrapText="1"/>
    </xf>
    <xf numFmtId="0" fontId="35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36" fillId="0" borderId="4" xfId="0" applyFont="1" applyBorder="1" applyAlignment="1">
      <alignment horizontal="left" vertical="top"/>
    </xf>
    <xf numFmtId="0" fontId="37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31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 wrapText="1"/>
    </xf>
    <xf numFmtId="0" fontId="8" fillId="0" borderId="4" xfId="0" applyFont="1" applyBorder="1"/>
    <xf numFmtId="0" fontId="38" fillId="0" borderId="4" xfId="0" applyFont="1" applyBorder="1"/>
    <xf numFmtId="0" fontId="39" fillId="0" borderId="4" xfId="0" applyFont="1" applyBorder="1"/>
    <xf numFmtId="0" fontId="40" fillId="0" borderId="4" xfId="0" applyFont="1" applyBorder="1" applyAlignment="1">
      <alignment horizontal="right"/>
    </xf>
    <xf numFmtId="0" fontId="41" fillId="0" borderId="4" xfId="0" applyFont="1" applyBorder="1"/>
    <xf numFmtId="0" fontId="42" fillId="0" borderId="4" xfId="0" applyFont="1" applyBorder="1" applyAlignment="1">
      <alignment horizontal="right"/>
    </xf>
    <xf numFmtId="0" fontId="16" fillId="0" borderId="4" xfId="0" applyFont="1" applyBorder="1" applyAlignment="1">
      <alignment horizontal="left" vertical="top"/>
    </xf>
    <xf numFmtId="0" fontId="22" fillId="0" borderId="11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0" fontId="31" fillId="0" borderId="11" xfId="0" applyFont="1" applyBorder="1"/>
    <xf numFmtId="0" fontId="27" fillId="0" borderId="11" xfId="0" applyFont="1" applyBorder="1"/>
    <xf numFmtId="0" fontId="16" fillId="0" borderId="4" xfId="0" applyFont="1" applyBorder="1" applyAlignment="1">
      <alignment vertical="center"/>
    </xf>
    <xf numFmtId="0" fontId="34" fillId="0" borderId="4" xfId="0" applyFont="1" applyBorder="1" applyAlignment="1">
      <alignment wrapText="1"/>
    </xf>
    <xf numFmtId="0" fontId="23" fillId="11" borderId="0" xfId="0" applyFont="1" applyFill="1"/>
    <xf numFmtId="0" fontId="10" fillId="0" borderId="0" xfId="0" applyFont="1" applyAlignment="1">
      <alignment wrapText="1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0" fillId="0" borderId="1" xfId="0" applyFont="1" applyBorder="1"/>
    <xf numFmtId="14" fontId="10" fillId="0" borderId="1" xfId="0" applyNumberFormat="1" applyFont="1" applyBorder="1"/>
    <xf numFmtId="0" fontId="26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17" fillId="7" borderId="4" xfId="0" applyFont="1" applyFill="1" applyBorder="1" applyAlignment="1">
      <alignment horizontal="right" vertical="center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4" fillId="0" borderId="4" xfId="0" applyFont="1" applyBorder="1" applyAlignment="1">
      <alignment horizontal="right" vertical="center" wrapText="1"/>
    </xf>
    <xf numFmtId="0" fontId="17" fillId="2" borderId="4" xfId="0" applyFont="1" applyFill="1" applyBorder="1" applyAlignment="1">
      <alignment horizontal="right" vertical="center"/>
    </xf>
    <xf numFmtId="0" fontId="25" fillId="0" borderId="4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0" fontId="23" fillId="11" borderId="4" xfId="0" applyFont="1" applyFill="1" applyBorder="1" applyAlignment="1">
      <alignment wrapText="1"/>
    </xf>
    <xf numFmtId="0" fontId="24" fillId="0" borderId="4" xfId="0" applyFont="1" applyBorder="1" applyAlignment="1">
      <alignment wrapText="1"/>
    </xf>
    <xf numFmtId="0" fontId="25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0" fontId="23" fillId="10" borderId="24" xfId="0" applyFont="1" applyFill="1" applyBorder="1" applyAlignment="1">
      <alignment horizontal="center"/>
    </xf>
    <xf numFmtId="0" fontId="45" fillId="0" borderId="4" xfId="0" applyFont="1" applyBorder="1" applyAlignment="1">
      <alignment horizontal="right" vertical="center"/>
    </xf>
    <xf numFmtId="0" fontId="45" fillId="0" borderId="4" xfId="0" applyFont="1" applyBorder="1" applyAlignment="1">
      <alignment wrapText="1"/>
    </xf>
    <xf numFmtId="0" fontId="45" fillId="0" borderId="4" xfId="0" applyFont="1" applyBorder="1" applyAlignment="1">
      <alignment horizontal="right" wrapText="1"/>
    </xf>
    <xf numFmtId="0" fontId="27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wrapText="1"/>
    </xf>
    <xf numFmtId="0" fontId="27" fillId="0" borderId="4" xfId="0" applyFont="1" applyBorder="1" applyAlignment="1">
      <alignment horizontal="left" vertical="center"/>
    </xf>
    <xf numFmtId="0" fontId="31" fillId="0" borderId="4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0" fontId="27" fillId="0" borderId="4" xfId="0" applyFont="1" applyBorder="1" applyAlignment="1">
      <alignment horizontal="left" wrapText="1"/>
    </xf>
    <xf numFmtId="0" fontId="34" fillId="0" borderId="4" xfId="0" applyFont="1" applyBorder="1" applyAlignment="1">
      <alignment horizontal="left" wrapText="1"/>
    </xf>
    <xf numFmtId="0" fontId="12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46" fillId="7" borderId="4" xfId="0" applyFont="1" applyFill="1" applyBorder="1" applyAlignment="1">
      <alignment horizontal="center" vertical="center" wrapText="1"/>
    </xf>
    <xf numFmtId="16" fontId="67" fillId="11" borderId="4" xfId="0" applyNumberFormat="1" applyFont="1" applyFill="1" applyBorder="1" applyAlignment="1">
      <alignment horizontal="center" vertical="center" wrapText="1"/>
    </xf>
    <xf numFmtId="0" fontId="67" fillId="11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69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44" fillId="0" borderId="4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2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43" fillId="0" borderId="4" xfId="0" applyFont="1" applyBorder="1" applyAlignment="1">
      <alignment horizontal="left" vertical="center"/>
    </xf>
    <xf numFmtId="0" fontId="43" fillId="0" borderId="4" xfId="0" applyFont="1" applyBorder="1" applyAlignment="1">
      <alignment vertical="center"/>
    </xf>
    <xf numFmtId="0" fontId="22" fillId="0" borderId="4" xfId="0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34" fillId="0" borderId="4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8" fillId="0" borderId="4" xfId="0" applyFont="1" applyBorder="1" applyAlignment="1">
      <alignment horizontal="right" vertical="top"/>
    </xf>
    <xf numFmtId="14" fontId="23" fillId="13" borderId="4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6" fillId="0" borderId="4" xfId="0" applyFont="1" applyBorder="1" applyAlignment="1">
      <alignment horizontal="right"/>
    </xf>
    <xf numFmtId="0" fontId="21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right" vertical="center"/>
    </xf>
    <xf numFmtId="0" fontId="17" fillId="13" borderId="4" xfId="0" applyFont="1" applyFill="1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23" fillId="12" borderId="4" xfId="0" applyFont="1" applyFill="1" applyBorder="1" applyAlignment="1">
      <alignment wrapText="1"/>
    </xf>
    <xf numFmtId="0" fontId="19" fillId="0" borderId="4" xfId="0" applyFont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/>
    <xf numFmtId="0" fontId="70" fillId="0" borderId="0" xfId="0" applyFont="1" applyAlignment="1">
      <alignment horizontal="center" wrapText="1"/>
    </xf>
    <xf numFmtId="0" fontId="70" fillId="0" borderId="0" xfId="0" applyFont="1" applyAlignment="1">
      <alignment wrapText="1"/>
    </xf>
    <xf numFmtId="0" fontId="23" fillId="12" borderId="0" xfId="0" applyFont="1" applyFill="1"/>
    <xf numFmtId="0" fontId="10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left" vertical="center"/>
    </xf>
    <xf numFmtId="0" fontId="16" fillId="0" borderId="26" xfId="0" applyFont="1" applyBorder="1" applyAlignment="1">
      <alignment vertical="center"/>
    </xf>
    <xf numFmtId="0" fontId="22" fillId="0" borderId="27" xfId="0" applyFont="1" applyBorder="1" applyAlignment="1">
      <alignment wrapText="1"/>
    </xf>
    <xf numFmtId="0" fontId="22" fillId="0" borderId="27" xfId="0" applyFont="1" applyBorder="1" applyAlignment="1">
      <alignment horizontal="left" vertical="center"/>
    </xf>
    <xf numFmtId="0" fontId="31" fillId="0" borderId="4" xfId="0" applyFont="1" applyBorder="1" applyAlignment="1">
      <alignment vertical="center"/>
    </xf>
    <xf numFmtId="0" fontId="31" fillId="0" borderId="4" xfId="0" applyFont="1" applyBorder="1" applyAlignment="1">
      <alignment vertical="center" wrapText="1"/>
    </xf>
    <xf numFmtId="0" fontId="71" fillId="0" borderId="4" xfId="0" applyFont="1" applyBorder="1" applyAlignment="1">
      <alignment horizontal="center" vertical="center"/>
    </xf>
    <xf numFmtId="0" fontId="72" fillId="47" borderId="4" xfId="0" applyFont="1" applyFill="1" applyBorder="1" applyAlignment="1">
      <alignment horizontal="right" vertical="center"/>
    </xf>
    <xf numFmtId="0" fontId="45" fillId="47" borderId="4" xfId="0" applyFont="1" applyFill="1" applyBorder="1" applyAlignment="1">
      <alignment horizontal="right" vertical="center"/>
    </xf>
    <xf numFmtId="0" fontId="10" fillId="48" borderId="4" xfId="0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24" fillId="0" borderId="4" xfId="0" applyFont="1" applyBorder="1" applyAlignment="1">
      <alignment horizontal="center" vertical="center"/>
    </xf>
    <xf numFmtId="0" fontId="34" fillId="0" borderId="10" xfId="0" applyFont="1" applyBorder="1" applyAlignment="1">
      <alignment wrapText="1"/>
    </xf>
    <xf numFmtId="0" fontId="10" fillId="47" borderId="4" xfId="0" applyFont="1" applyFill="1" applyBorder="1" applyAlignment="1">
      <alignment horizontal="right" vertical="center"/>
    </xf>
    <xf numFmtId="0" fontId="26" fillId="0" borderId="4" xfId="0" applyFont="1" applyBorder="1" applyAlignment="1">
      <alignment vertical="center" wrapText="1"/>
    </xf>
    <xf numFmtId="0" fontId="44" fillId="0" borderId="4" xfId="0" applyFont="1" applyBorder="1" applyAlignment="1">
      <alignment horizontal="center" vertical="center"/>
    </xf>
    <xf numFmtId="0" fontId="34" fillId="0" borderId="22" xfId="0" applyFont="1" applyBorder="1" applyAlignment="1">
      <alignment wrapText="1"/>
    </xf>
    <xf numFmtId="0" fontId="31" fillId="49" borderId="4" xfId="0" applyFont="1" applyFill="1" applyBorder="1" applyAlignment="1">
      <alignment wrapText="1"/>
    </xf>
    <xf numFmtId="0" fontId="22" fillId="49" borderId="4" xfId="0" applyFont="1" applyFill="1" applyBorder="1" applyAlignment="1">
      <alignment wrapText="1"/>
    </xf>
    <xf numFmtId="0" fontId="27" fillId="49" borderId="4" xfId="0" applyFont="1" applyFill="1" applyBorder="1" applyAlignment="1">
      <alignment wrapText="1"/>
    </xf>
    <xf numFmtId="0" fontId="34" fillId="49" borderId="4" xfId="0" applyFont="1" applyFill="1" applyBorder="1" applyAlignment="1">
      <alignment wrapText="1"/>
    </xf>
    <xf numFmtId="0" fontId="31" fillId="49" borderId="4" xfId="0" applyFont="1" applyFill="1" applyBorder="1" applyAlignment="1">
      <alignment vertical="center"/>
    </xf>
    <xf numFmtId="0" fontId="22" fillId="49" borderId="4" xfId="0" applyFont="1" applyFill="1" applyBorder="1" applyAlignment="1">
      <alignment horizontal="left" vertical="center"/>
    </xf>
    <xf numFmtId="0" fontId="27" fillId="49" borderId="4" xfId="0" applyFont="1" applyFill="1" applyBorder="1" applyAlignment="1">
      <alignment horizontal="left" vertical="center"/>
    </xf>
    <xf numFmtId="0" fontId="73" fillId="0" borderId="25" xfId="0" applyFont="1" applyBorder="1" applyAlignment="1">
      <alignment vertical="center"/>
    </xf>
    <xf numFmtId="0" fontId="74" fillId="48" borderId="4" xfId="0" applyFont="1" applyFill="1" applyBorder="1" applyAlignment="1">
      <alignment horizontal="right" vertical="center"/>
    </xf>
    <xf numFmtId="0" fontId="22" fillId="0" borderId="27" xfId="0" applyFont="1" applyBorder="1" applyAlignment="1">
      <alignment horizontal="left" wrapText="1"/>
    </xf>
    <xf numFmtId="0" fontId="34" fillId="0" borderId="4" xfId="0" applyFont="1" applyBorder="1" applyAlignment="1">
      <alignment vertical="center"/>
    </xf>
    <xf numFmtId="0" fontId="68" fillId="11" borderId="4" xfId="0" applyFont="1" applyFill="1" applyBorder="1" applyAlignment="1">
      <alignment horizontal="right"/>
    </xf>
    <xf numFmtId="49" fontId="5" fillId="0" borderId="0" xfId="0" applyNumberFormat="1" applyFont="1" applyAlignment="1">
      <alignment horizontal="center"/>
    </xf>
    <xf numFmtId="0" fontId="5" fillId="9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3" fillId="10" borderId="24" xfId="0" applyFont="1" applyFill="1" applyBorder="1" applyAlignment="1">
      <alignment horizontal="center"/>
    </xf>
    <xf numFmtId="0" fontId="10" fillId="46" borderId="23" xfId="0" applyFont="1" applyFill="1" applyBorder="1" applyAlignment="1">
      <alignment horizontal="center"/>
    </xf>
    <xf numFmtId="0" fontId="10" fillId="46" borderId="0" xfId="0" applyFont="1" applyFill="1" applyAlignment="1">
      <alignment horizontal="center"/>
    </xf>
    <xf numFmtId="0" fontId="23" fillId="10" borderId="0" xfId="0" applyFont="1" applyFill="1" applyAlignment="1">
      <alignment horizontal="center" vertical="center"/>
    </xf>
    <xf numFmtId="0" fontId="73" fillId="0" borderId="10" xfId="0" applyFont="1" applyBorder="1" applyAlignment="1">
      <alignment horizontal="right" vertical="center"/>
    </xf>
    <xf numFmtId="0" fontId="73" fillId="0" borderId="25" xfId="0" applyFont="1" applyBorder="1" applyAlignment="1">
      <alignment horizontal="right" vertical="center"/>
    </xf>
    <xf numFmtId="0" fontId="10" fillId="49" borderId="10" xfId="0" applyFont="1" applyFill="1" applyBorder="1" applyAlignment="1">
      <alignment horizontal="center" vertical="center"/>
    </xf>
    <xf numFmtId="0" fontId="10" fillId="49" borderId="25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/>
    </xf>
    <xf numFmtId="0" fontId="18" fillId="0" borderId="1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0" fillId="49" borderId="10" xfId="0" applyFont="1" applyFill="1" applyBorder="1" applyAlignment="1">
      <alignment horizontal="right" vertical="center"/>
    </xf>
    <xf numFmtId="0" fontId="10" fillId="49" borderId="25" xfId="0" applyFont="1" applyFill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73" fillId="0" borderId="10" xfId="0" applyFont="1" applyBorder="1" applyAlignment="1">
      <alignment horizontal="center" vertical="center"/>
    </xf>
    <xf numFmtId="0" fontId="73" fillId="0" borderId="2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7" fillId="7" borderId="4" xfId="0" applyFont="1" applyFill="1" applyBorder="1" applyAlignment="1">
      <alignment horizontal="center" vertical="center"/>
    </xf>
    <xf numFmtId="0" fontId="46" fillId="7" borderId="4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left" vertical="top"/>
    </xf>
    <xf numFmtId="0" fontId="29" fillId="0" borderId="25" xfId="0" applyFont="1" applyBorder="1" applyAlignment="1">
      <alignment horizontal="left" vertical="top"/>
    </xf>
    <xf numFmtId="0" fontId="29" fillId="0" borderId="22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0" fillId="49" borderId="10" xfId="0" applyFont="1" applyFill="1" applyBorder="1" applyAlignment="1">
      <alignment horizontal="center" vertical="center" wrapText="1"/>
    </xf>
    <xf numFmtId="0" fontId="10" fillId="49" borderId="2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9" fillId="0" borderId="4" xfId="0" applyFont="1" applyBorder="1" applyAlignment="1">
      <alignment horizontal="left" vertical="top"/>
    </xf>
    <xf numFmtId="0" fontId="39" fillId="0" borderId="4" xfId="0" applyFont="1" applyBorder="1" applyAlignment="1">
      <alignment horizontal="left" vertical="top"/>
    </xf>
    <xf numFmtId="0" fontId="50" fillId="0" borderId="4" xfId="0" applyFont="1" applyBorder="1" applyAlignment="1">
      <alignment horizontal="right" vertical="top"/>
    </xf>
    <xf numFmtId="0" fontId="68" fillId="13" borderId="4" xfId="0" applyFont="1" applyFill="1" applyBorder="1" applyAlignment="1">
      <alignment horizontal="right" vertical="top"/>
    </xf>
    <xf numFmtId="0" fontId="2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/>
    </xf>
    <xf numFmtId="0" fontId="23" fillId="11" borderId="4" xfId="0" applyFont="1" applyFill="1" applyBorder="1" applyAlignment="1">
      <alignment horizontal="right" vertical="top"/>
    </xf>
    <xf numFmtId="0" fontId="24" fillId="0" borderId="4" xfId="0" applyFont="1" applyBorder="1" applyAlignment="1">
      <alignment horizontal="right" vertical="top"/>
    </xf>
    <xf numFmtId="0" fontId="47" fillId="7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right" vertical="top" wrapText="1"/>
    </xf>
    <xf numFmtId="0" fontId="23" fillId="13" borderId="4" xfId="0" applyFont="1" applyFill="1" applyBorder="1" applyAlignment="1">
      <alignment horizontal="right" vertical="top" wrapText="1"/>
    </xf>
    <xf numFmtId="0" fontId="31" fillId="0" borderId="12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17" fillId="13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top"/>
    </xf>
    <xf numFmtId="0" fontId="23" fillId="13" borderId="4" xfId="0" applyFont="1" applyFill="1" applyBorder="1" applyAlignment="1">
      <alignment horizontal="right" vertical="top"/>
    </xf>
    <xf numFmtId="14" fontId="46" fillId="13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49" borderId="4" xfId="0" applyFont="1" applyFill="1" applyBorder="1" applyAlignment="1">
      <alignment horizontal="center" vertical="center"/>
    </xf>
    <xf numFmtId="0" fontId="26" fillId="14" borderId="4" xfId="0" applyFont="1" applyFill="1" applyBorder="1" applyAlignment="1">
      <alignment horizontal="right" vertical="top"/>
    </xf>
  </cellXfs>
  <cellStyles count="118">
    <cellStyle name="20 % - Accent1" xfId="21" builtinId="30" customBuiltin="1"/>
    <cellStyle name="20 % - Accent1 2" xfId="95" xr:uid="{D4880013-20D0-47D4-B6ED-C8D01EE109A1}"/>
    <cellStyle name="20 % - Accent2" xfId="24" builtinId="34" customBuiltin="1"/>
    <cellStyle name="20 % - Accent2 2" xfId="96" xr:uid="{CD070392-DF70-4F25-90E4-6885297C594E}"/>
    <cellStyle name="20 % - Accent3" xfId="27" builtinId="38" customBuiltin="1"/>
    <cellStyle name="20 % - Accent3 2" xfId="97" xr:uid="{B0962BC4-19DD-4EA8-8D4D-83F0AFB9E13B}"/>
    <cellStyle name="20 % - Accent4" xfId="30" builtinId="42" customBuiltin="1"/>
    <cellStyle name="20 % - Accent4 2" xfId="98" xr:uid="{80164109-F0A5-44C7-89CB-8664154AC63C}"/>
    <cellStyle name="20 % - Accent5" xfId="33" builtinId="46" customBuiltin="1"/>
    <cellStyle name="20 % - Accent5 2" xfId="99" xr:uid="{57FF6AD8-550E-41F2-AE05-1682B84C0955}"/>
    <cellStyle name="20 % - Accent6" xfId="36" builtinId="50" customBuiltin="1"/>
    <cellStyle name="20 % - Accent6 2" xfId="100" xr:uid="{A137DBAD-B66F-4F82-81C1-0DEE3A8488C1}"/>
    <cellStyle name="40 % - Accent1" xfId="22" builtinId="31" customBuiltin="1"/>
    <cellStyle name="40 % - Accent1 2" xfId="101" xr:uid="{D795FB40-F053-4DAA-A930-83776AC53031}"/>
    <cellStyle name="40 % - Accent2" xfId="25" builtinId="35" customBuiltin="1"/>
    <cellStyle name="40 % - Accent2 2" xfId="102" xr:uid="{02E92F0F-B504-40C9-AADF-94AD623EC7EB}"/>
    <cellStyle name="40 % - Accent3" xfId="28" builtinId="39" customBuiltin="1"/>
    <cellStyle name="40 % - Accent3 2" xfId="103" xr:uid="{2DAD3F6C-B2B2-4A1C-B142-236289C96D19}"/>
    <cellStyle name="40 % - Accent4" xfId="31" builtinId="43" customBuiltin="1"/>
    <cellStyle name="40 % - Accent4 2" xfId="104" xr:uid="{80B062BC-3069-456A-8436-863239F6AA7C}"/>
    <cellStyle name="40 % - Accent5" xfId="34" builtinId="47" customBuiltin="1"/>
    <cellStyle name="40 % - Accent5 2" xfId="105" xr:uid="{6B452562-DD84-4BD6-AD4B-9F185F0EF2A1}"/>
    <cellStyle name="40 % - Accent6" xfId="37" builtinId="51" customBuiltin="1"/>
    <cellStyle name="40 % - Accent6 2" xfId="106" xr:uid="{2D969A17-668F-4463-A723-DE8D51D9878C}"/>
    <cellStyle name="60 % - Accent1 2" xfId="38" xr:uid="{929B67D0-D317-41D9-818E-87AFD42BFA43}"/>
    <cellStyle name="60 % - Accent2 2" xfId="39" xr:uid="{725782E9-9D67-4B64-B5F1-F9E86B1443D0}"/>
    <cellStyle name="60 % - Accent3 2" xfId="40" xr:uid="{F71FD26E-B864-4B5D-BE5C-D69D6A800258}"/>
    <cellStyle name="60 % - Accent4 2" xfId="41" xr:uid="{AE92B7CF-7483-4DB4-A43F-9E2685DD3B12}"/>
    <cellStyle name="60 % - Accent5 2" xfId="42" xr:uid="{356D8A65-7DCF-435B-88F7-301D5A71D3AC}"/>
    <cellStyle name="60 % - Accent6 2" xfId="43" xr:uid="{88211364-AE41-4BCF-AE7F-FA9CA5180DCC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Commentaire 2" xfId="44" xr:uid="{872AF677-FD6D-4E3E-8CEF-279C1BEEF02F}"/>
    <cellStyle name="Commentaire 2 2" xfId="107" xr:uid="{FF13F902-A789-43EA-A6ED-B2DF413B0429}"/>
    <cellStyle name="Entrée" xfId="12" builtinId="20" customBuiltin="1"/>
    <cellStyle name="Insatisfaisant" xfId="11" builtinId="27" customBuiltin="1"/>
    <cellStyle name="Monétaire 2" xfId="108" xr:uid="{CEB41147-9F3E-405E-96C9-02157C4898E8}"/>
    <cellStyle name="Neutre 2" xfId="45" xr:uid="{A28F9065-5A94-4437-85E5-C9A741D9F582}"/>
    <cellStyle name="Normal" xfId="0" builtinId="0"/>
    <cellStyle name="Normal 10" xfId="46" xr:uid="{E5F55407-CBC3-4E20-9B92-629AE4FE458F}"/>
    <cellStyle name="Normal 10 2" xfId="47" xr:uid="{B2AB933A-E3B9-40A4-B5FB-82E836C7C9B6}"/>
    <cellStyle name="Normal 11" xfId="48" xr:uid="{E34E08A4-8DB7-4804-8C99-6DDCE8935695}"/>
    <cellStyle name="Normal 11 2" xfId="49" xr:uid="{F09B9318-9AE1-4756-80AA-3FD118238661}"/>
    <cellStyle name="Normal 12" xfId="50" xr:uid="{95247ED4-E494-48BE-BCE3-E2D7DBDF63CC}"/>
    <cellStyle name="Normal 12 2" xfId="51" xr:uid="{7D66C56D-F720-4D7A-99B6-E6A543F00578}"/>
    <cellStyle name="Normal 13" xfId="1" xr:uid="{00000000-0005-0000-0000-000001000000}"/>
    <cellStyle name="Normal 13 2" xfId="52" xr:uid="{08FBBA89-4429-4DE6-8326-163804CF7D9E}"/>
    <cellStyle name="Normal 14" xfId="53" xr:uid="{31543D9B-1354-4A86-8006-2E4955F66F24}"/>
    <cellStyle name="Normal 15" xfId="54" xr:uid="{69F23C7F-FDFF-4E7A-A09B-A643C05ED20A}"/>
    <cellStyle name="Normal 16" xfId="55" xr:uid="{7071990B-875B-40C2-B712-054BD11B4147}"/>
    <cellStyle name="Normal 17" xfId="56" xr:uid="{B586E3D9-A303-40B2-AF24-0E234A3A7F76}"/>
    <cellStyle name="Normal 17 2" xfId="57" xr:uid="{59A162D0-3646-44EE-918D-B6C8BD8D61EC}"/>
    <cellStyle name="Normal 18" xfId="58" xr:uid="{53E8AF52-F3E2-4A1B-A1BF-EF02CFE7284F}"/>
    <cellStyle name="Normal 19" xfId="59" xr:uid="{5DC18007-4F15-4932-B24A-D96C1EAACE6A}"/>
    <cellStyle name="Normal 2" xfId="2" xr:uid="{00000000-0005-0000-0000-000002000000}"/>
    <cellStyle name="Normal 2 2" xfId="60" xr:uid="{720E7888-4366-448B-B495-4EF8F4A688BC}"/>
    <cellStyle name="Normal 2 2 2" xfId="109" xr:uid="{78C8FA08-4BCD-4469-871F-A4A18C52BB17}"/>
    <cellStyle name="Normal 2 3" xfId="61" xr:uid="{FC6EDE3D-43AA-483D-BFEE-0DCC4B860F22}"/>
    <cellStyle name="Normal 2 3 2" xfId="62" xr:uid="{5A028E92-6637-44DB-918A-08631A77CC08}"/>
    <cellStyle name="Normal 2 4" xfId="63" xr:uid="{B2498959-9050-413F-AC89-430B6A6C26A0}"/>
    <cellStyle name="Normal 2 4 2" xfId="64" xr:uid="{6BC393C0-3BF3-4C2A-87F5-60D75850790B}"/>
    <cellStyle name="Normal 20" xfId="65" xr:uid="{60F0DCD4-B632-4792-B69D-72F7AAC624E2}"/>
    <cellStyle name="Normal 21" xfId="66" xr:uid="{4DB381D0-EFF1-4E90-8436-6FECB9223826}"/>
    <cellStyle name="Normal 22" xfId="67" xr:uid="{D7702B30-4B95-4475-B5A1-4DB15444F4F0}"/>
    <cellStyle name="Normal 23" xfId="68" xr:uid="{BB61B187-8AA3-4BFC-B6D6-6138C4474D24}"/>
    <cellStyle name="Normal 24" xfId="69" xr:uid="{73874CCF-B67F-42C5-A173-5C35F7963057}"/>
    <cellStyle name="Normal 25" xfId="70" xr:uid="{63CDB636-B398-4DA0-8C82-B72332B52CE1}"/>
    <cellStyle name="Normal 25 2" xfId="71" xr:uid="{73980A6D-B6A6-41B4-8EF9-8C67E463105D}"/>
    <cellStyle name="Normal 26" xfId="72" xr:uid="{8F47ADD2-AA80-43CE-87D2-E7682C4094FA}"/>
    <cellStyle name="Normal 27" xfId="73" xr:uid="{1E5920B2-B0A0-4399-AD06-FE817A1B2040}"/>
    <cellStyle name="Normal 28" xfId="74" xr:uid="{16779C0E-AE8C-4ED8-9597-9EFE3E3F065A}"/>
    <cellStyle name="Normal 29" xfId="75" xr:uid="{AFABAA56-3946-49D9-8BA6-EEF6703D97F1}"/>
    <cellStyle name="Normal 3" xfId="3" xr:uid="{00000000-0005-0000-0000-000003000000}"/>
    <cellStyle name="Normal 3 2" xfId="110" xr:uid="{BD7D0D5B-182D-41CA-9F32-F6F3D7D5BC62}"/>
    <cellStyle name="Normal 3 3" xfId="76" xr:uid="{771CCBA3-9036-4B5D-851A-6A1B5507F936}"/>
    <cellStyle name="Normal 30" xfId="77" xr:uid="{F2969A9D-2162-4399-9DF9-28129C5FD5CB}"/>
    <cellStyle name="Normal 31" xfId="78" xr:uid="{A645BA91-C34B-4B1A-8CA9-0C15DE8B0468}"/>
    <cellStyle name="Normal 32" xfId="79" xr:uid="{973E8E0F-3F1B-4BB5-A8AD-1FDD924DCACA}"/>
    <cellStyle name="Normal 33" xfId="80" xr:uid="{A3A5DACE-E1C6-4A83-95D2-CA985DAB10F6}"/>
    <cellStyle name="Normal 34" xfId="81" xr:uid="{71102DE5-E371-4704-BF69-161232112264}"/>
    <cellStyle name="Normal 35" xfId="82" xr:uid="{F28EFAC7-04A7-4215-94E8-C6BC4B011144}"/>
    <cellStyle name="Normal 36" xfId="83" xr:uid="{241DDDB5-2809-47D1-A64B-2176B873C038}"/>
    <cellStyle name="Normal 37" xfId="84" xr:uid="{2C68AB7C-7BFF-4294-9EFF-A033DCD923FA}"/>
    <cellStyle name="Normal 38" xfId="85" xr:uid="{CAB73B68-D208-44E3-80E9-FE115A719377}"/>
    <cellStyle name="Normal 39" xfId="86" xr:uid="{96032C1F-8E74-4273-8278-E629EB4A09A5}"/>
    <cellStyle name="Normal 4" xfId="4" xr:uid="{00000000-0005-0000-0000-000004000000}"/>
    <cellStyle name="Normal 4 2" xfId="111" xr:uid="{3DAA2700-0593-4FFE-A314-6148642E7A2C}"/>
    <cellStyle name="Normal 40" xfId="87" xr:uid="{385D6A8A-1D18-467A-BEF6-6556C574053C}"/>
    <cellStyle name="Normal 41" xfId="88" xr:uid="{D09681F2-BBE1-4FBC-8EB1-72DD9E4D3E35}"/>
    <cellStyle name="Normal 5" xfId="5" xr:uid="{00000000-0005-0000-0000-000005000000}"/>
    <cellStyle name="Normal 5 2" xfId="113" xr:uid="{8A16C459-6CD4-4872-A711-C4A443682250}"/>
    <cellStyle name="Normal 5 3" xfId="112" xr:uid="{D76850B2-2391-4F37-9F2D-6346CAE507EC}"/>
    <cellStyle name="Normal 5 4" xfId="89" xr:uid="{0E3624BC-B6C1-4C1F-A63D-66CA257CBFD4}"/>
    <cellStyle name="Normal 6" xfId="90" xr:uid="{84FD58B4-6DE5-4305-9ECC-A4FD3AFE8FFB}"/>
    <cellStyle name="Normal 6 2" xfId="115" xr:uid="{75C825AD-7455-4577-B86E-3BC9247276E5}"/>
    <cellStyle name="Normal 6 3" xfId="114" xr:uid="{B8CBE5DB-448A-418B-9F5B-BC259996E782}"/>
    <cellStyle name="Normal 7" xfId="91" xr:uid="{66BD0EE1-175C-4EDA-8C55-D8DA6111F6BF}"/>
    <cellStyle name="Normal 7 2" xfId="116" xr:uid="{1CE78C8E-A78F-4046-9C88-A552C8051F2B}"/>
    <cellStyle name="Normal 8" xfId="92" xr:uid="{9621F209-5900-42A2-B795-B119E15D2A0E}"/>
    <cellStyle name="Normal 8 2" xfId="117" xr:uid="{08712699-E156-4AE2-B78B-246E3652AA24}"/>
    <cellStyle name="Normal 9" xfId="93" xr:uid="{22EFC2BA-0A8F-4364-868A-A8C078E201AB}"/>
    <cellStyle name="Satisfaisant" xfId="10" builtinId="26" customBuiltin="1"/>
    <cellStyle name="Sortie" xfId="13" builtinId="21" customBuiltin="1"/>
    <cellStyle name="Texte explicatif" xfId="18" builtinId="53" customBuiltin="1"/>
    <cellStyle name="Titre 2" xfId="94" xr:uid="{7DD0E699-3B36-4CC6-99AD-66C5BE184B9C}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19" builtinId="25" customBuiltin="1"/>
    <cellStyle name="Vérification" xfId="16" builtinId="23" customBuiltin="1"/>
  </cellStyles>
  <dxfs count="0"/>
  <tableStyles count="0" defaultTableStyle="TableStyleMedium9" defaultPivotStyle="PivotStyleLight16"/>
  <colors>
    <mruColors>
      <color rgb="FF006600"/>
      <color rgb="FFFF00FF"/>
      <color rgb="FF0000FF"/>
      <color rgb="FF000099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4FD498C0-B65A-411A-9550-ED19CDC358DB}"/>
            </a:ext>
          </a:extLst>
        </xdr:cNvPr>
        <xdr:cNvSpPr txBox="1">
          <a:spLocks noChangeArrowheads="1"/>
        </xdr:cNvSpPr>
      </xdr:nvSpPr>
      <xdr:spPr bwMode="auto">
        <a:xfrm>
          <a:off x="3629025" y="0"/>
          <a:ext cx="3667125" cy="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50292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FFFFFF"/>
              </a:solidFill>
              <a:latin typeface="Comic Sans MS"/>
            </a:rPr>
            <a:t>UNIVERSIADES 2001 - 22/08 au 2/09 à Pékin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A4D845C2-0491-49CF-BCDF-0142B36A61E0}"/>
            </a:ext>
          </a:extLst>
        </xdr:cNvPr>
        <xdr:cNvSpPr txBox="1">
          <a:spLocks noChangeArrowheads="1"/>
        </xdr:cNvSpPr>
      </xdr:nvSpPr>
      <xdr:spPr bwMode="auto">
        <a:xfrm>
          <a:off x="3629025" y="0"/>
          <a:ext cx="3667125" cy="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50292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FFFFFF"/>
              </a:solidFill>
              <a:latin typeface="Comic Sans MS"/>
            </a:rPr>
            <a:t>UNIVERSIADES 2001 - 22/08 au 2/09 à Pékin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C12CAB82-E044-4F3D-8EF4-F606936B08F1}"/>
            </a:ext>
          </a:extLst>
        </xdr:cNvPr>
        <xdr:cNvSpPr txBox="1">
          <a:spLocks noChangeArrowheads="1"/>
        </xdr:cNvSpPr>
      </xdr:nvSpPr>
      <xdr:spPr bwMode="auto">
        <a:xfrm>
          <a:off x="3629025" y="0"/>
          <a:ext cx="3667125" cy="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50292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FFFFFF"/>
              </a:solidFill>
              <a:latin typeface="Comic Sans MS"/>
            </a:rPr>
            <a:t>UNIVERSIADES 2001 - 22/08 202</a:t>
          </a:r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691" name="AutoShape 4">
          <a:extLst>
            <a:ext uri="{FF2B5EF4-FFF2-40B4-BE49-F238E27FC236}">
              <a16:creationId xmlns:a16="http://schemas.microsoft.com/office/drawing/2014/main" id="{2B317D50-16F6-4366-A8E7-E61005E9C711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692" name="AutoShape 5">
          <a:extLst>
            <a:ext uri="{FF2B5EF4-FFF2-40B4-BE49-F238E27FC236}">
              <a16:creationId xmlns:a16="http://schemas.microsoft.com/office/drawing/2014/main" id="{DF328BB5-5C06-46B3-B209-56FD5F31F03E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693" name="AutoShape 6">
          <a:extLst>
            <a:ext uri="{FF2B5EF4-FFF2-40B4-BE49-F238E27FC236}">
              <a16:creationId xmlns:a16="http://schemas.microsoft.com/office/drawing/2014/main" id="{65269E48-57A4-4742-8F7D-191B5E24EEBC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694" name="AutoShape 7">
          <a:extLst>
            <a:ext uri="{FF2B5EF4-FFF2-40B4-BE49-F238E27FC236}">
              <a16:creationId xmlns:a16="http://schemas.microsoft.com/office/drawing/2014/main" id="{0156FDAE-39DD-4D4D-A8D4-B2286857D62E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695" name="AutoShape 8">
          <a:extLst>
            <a:ext uri="{FF2B5EF4-FFF2-40B4-BE49-F238E27FC236}">
              <a16:creationId xmlns:a16="http://schemas.microsoft.com/office/drawing/2014/main" id="{6B3B189E-3268-46F1-BD3D-9D569CDECD0D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696" name="AutoShape 9">
          <a:extLst>
            <a:ext uri="{FF2B5EF4-FFF2-40B4-BE49-F238E27FC236}">
              <a16:creationId xmlns:a16="http://schemas.microsoft.com/office/drawing/2014/main" id="{5EB00C39-347A-4F2D-AEA9-7194F03742E2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697" name="AutoShape 10">
          <a:extLst>
            <a:ext uri="{FF2B5EF4-FFF2-40B4-BE49-F238E27FC236}">
              <a16:creationId xmlns:a16="http://schemas.microsoft.com/office/drawing/2014/main" id="{57FE9C0D-D1C4-4D0D-83E5-EDAA479F2EA6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698" name="AutoShape 11">
          <a:extLst>
            <a:ext uri="{FF2B5EF4-FFF2-40B4-BE49-F238E27FC236}">
              <a16:creationId xmlns:a16="http://schemas.microsoft.com/office/drawing/2014/main" id="{4D7FCEE6-C504-473D-AA10-337992C56958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699" name="AutoShape 12">
          <a:extLst>
            <a:ext uri="{FF2B5EF4-FFF2-40B4-BE49-F238E27FC236}">
              <a16:creationId xmlns:a16="http://schemas.microsoft.com/office/drawing/2014/main" id="{9448CE3F-DCB1-4E8E-B0B4-5AB64652341C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00" name="AutoShape 13">
          <a:extLst>
            <a:ext uri="{FF2B5EF4-FFF2-40B4-BE49-F238E27FC236}">
              <a16:creationId xmlns:a16="http://schemas.microsoft.com/office/drawing/2014/main" id="{3CFA971D-7ABB-4199-BD95-F339138559AB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01" name="AutoShape 14">
          <a:extLst>
            <a:ext uri="{FF2B5EF4-FFF2-40B4-BE49-F238E27FC236}">
              <a16:creationId xmlns:a16="http://schemas.microsoft.com/office/drawing/2014/main" id="{E86DDB73-0D4B-4D7E-8209-AA03D23B5CA5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02" name="AutoShape 15">
          <a:extLst>
            <a:ext uri="{FF2B5EF4-FFF2-40B4-BE49-F238E27FC236}">
              <a16:creationId xmlns:a16="http://schemas.microsoft.com/office/drawing/2014/main" id="{9FEDF03B-2466-4ADC-9CCD-D6FD2022C05E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03" name="AutoShape 16">
          <a:extLst>
            <a:ext uri="{FF2B5EF4-FFF2-40B4-BE49-F238E27FC236}">
              <a16:creationId xmlns:a16="http://schemas.microsoft.com/office/drawing/2014/main" id="{2EE2C785-7A76-4CA5-971D-B5B37852E3DF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04" name="AutoShape 17">
          <a:extLst>
            <a:ext uri="{FF2B5EF4-FFF2-40B4-BE49-F238E27FC236}">
              <a16:creationId xmlns:a16="http://schemas.microsoft.com/office/drawing/2014/main" id="{6CC11427-9F98-4020-BEC1-EDDFC6D36C69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05" name="AutoShape 18">
          <a:extLst>
            <a:ext uri="{FF2B5EF4-FFF2-40B4-BE49-F238E27FC236}">
              <a16:creationId xmlns:a16="http://schemas.microsoft.com/office/drawing/2014/main" id="{178CE3F0-A303-48EF-95A4-02E67FAAF2C6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06" name="AutoShape 19">
          <a:extLst>
            <a:ext uri="{FF2B5EF4-FFF2-40B4-BE49-F238E27FC236}">
              <a16:creationId xmlns:a16="http://schemas.microsoft.com/office/drawing/2014/main" id="{ABFDB66F-2024-45F6-8517-784C07FCB550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07" name="AutoShape 20">
          <a:extLst>
            <a:ext uri="{FF2B5EF4-FFF2-40B4-BE49-F238E27FC236}">
              <a16:creationId xmlns:a16="http://schemas.microsoft.com/office/drawing/2014/main" id="{EBD84561-4DE2-4A91-8AC8-D78BB09814CB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08" name="AutoShape 21">
          <a:extLst>
            <a:ext uri="{FF2B5EF4-FFF2-40B4-BE49-F238E27FC236}">
              <a16:creationId xmlns:a16="http://schemas.microsoft.com/office/drawing/2014/main" id="{229B84CD-D316-46FD-AF55-F2572DA479BA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09" name="AutoShape 22">
          <a:extLst>
            <a:ext uri="{FF2B5EF4-FFF2-40B4-BE49-F238E27FC236}">
              <a16:creationId xmlns:a16="http://schemas.microsoft.com/office/drawing/2014/main" id="{27045C6A-F5B4-49FC-8FE6-4249A0440A85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10" name="AutoShape 23">
          <a:extLst>
            <a:ext uri="{FF2B5EF4-FFF2-40B4-BE49-F238E27FC236}">
              <a16:creationId xmlns:a16="http://schemas.microsoft.com/office/drawing/2014/main" id="{76485840-AE14-4753-9907-C7E2F946FCB8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11" name="AutoShape 24">
          <a:extLst>
            <a:ext uri="{FF2B5EF4-FFF2-40B4-BE49-F238E27FC236}">
              <a16:creationId xmlns:a16="http://schemas.microsoft.com/office/drawing/2014/main" id="{8950FD23-DC76-4F3E-BA8A-978F379ED657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12" name="AutoShape 25">
          <a:extLst>
            <a:ext uri="{FF2B5EF4-FFF2-40B4-BE49-F238E27FC236}">
              <a16:creationId xmlns:a16="http://schemas.microsoft.com/office/drawing/2014/main" id="{30BA3CCC-E13C-4513-AE80-C6D210594FAE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13" name="AutoShape 26">
          <a:extLst>
            <a:ext uri="{FF2B5EF4-FFF2-40B4-BE49-F238E27FC236}">
              <a16:creationId xmlns:a16="http://schemas.microsoft.com/office/drawing/2014/main" id="{EC45EF52-157B-4B4D-A10A-677476250E2C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14" name="AutoShape 27">
          <a:extLst>
            <a:ext uri="{FF2B5EF4-FFF2-40B4-BE49-F238E27FC236}">
              <a16:creationId xmlns:a16="http://schemas.microsoft.com/office/drawing/2014/main" id="{61C2D12A-428C-4B6B-BB53-292ED48368D0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15" name="AutoShape 28">
          <a:extLst>
            <a:ext uri="{FF2B5EF4-FFF2-40B4-BE49-F238E27FC236}">
              <a16:creationId xmlns:a16="http://schemas.microsoft.com/office/drawing/2014/main" id="{C3E6B255-212B-447C-80D1-85D2E844AB2A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16" name="AutoShape 29">
          <a:extLst>
            <a:ext uri="{FF2B5EF4-FFF2-40B4-BE49-F238E27FC236}">
              <a16:creationId xmlns:a16="http://schemas.microsoft.com/office/drawing/2014/main" id="{F3FF6A67-7706-48FC-85A7-CEC74E8DBB1E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17" name="AutoShape 30">
          <a:extLst>
            <a:ext uri="{FF2B5EF4-FFF2-40B4-BE49-F238E27FC236}">
              <a16:creationId xmlns:a16="http://schemas.microsoft.com/office/drawing/2014/main" id="{59DF31C2-A9B7-4B55-8AC9-2C4D2E34E59B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18" name="AutoShape 31">
          <a:extLst>
            <a:ext uri="{FF2B5EF4-FFF2-40B4-BE49-F238E27FC236}">
              <a16:creationId xmlns:a16="http://schemas.microsoft.com/office/drawing/2014/main" id="{31978D67-69DF-4898-9C0F-FD529E986164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19" name="AutoShape 32">
          <a:extLst>
            <a:ext uri="{FF2B5EF4-FFF2-40B4-BE49-F238E27FC236}">
              <a16:creationId xmlns:a16="http://schemas.microsoft.com/office/drawing/2014/main" id="{35E6C017-A662-4890-BC86-AF1054AE5EBA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20" name="AutoShape 33">
          <a:extLst>
            <a:ext uri="{FF2B5EF4-FFF2-40B4-BE49-F238E27FC236}">
              <a16:creationId xmlns:a16="http://schemas.microsoft.com/office/drawing/2014/main" id="{2E15BB9B-2C90-49C9-95BD-D42A36F023BA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21" name="AutoShape 34">
          <a:extLst>
            <a:ext uri="{FF2B5EF4-FFF2-40B4-BE49-F238E27FC236}">
              <a16:creationId xmlns:a16="http://schemas.microsoft.com/office/drawing/2014/main" id="{E783B0DA-1EBA-4DED-826A-D159F2139E7C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22" name="AutoShape 35">
          <a:extLst>
            <a:ext uri="{FF2B5EF4-FFF2-40B4-BE49-F238E27FC236}">
              <a16:creationId xmlns:a16="http://schemas.microsoft.com/office/drawing/2014/main" id="{A522DE20-F34F-405B-B555-A2423056C851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23" name="AutoShape 36">
          <a:extLst>
            <a:ext uri="{FF2B5EF4-FFF2-40B4-BE49-F238E27FC236}">
              <a16:creationId xmlns:a16="http://schemas.microsoft.com/office/drawing/2014/main" id="{AB16CD6A-1262-4BAC-9C7B-04C4F71E44B0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24" name="AutoShape 37">
          <a:extLst>
            <a:ext uri="{FF2B5EF4-FFF2-40B4-BE49-F238E27FC236}">
              <a16:creationId xmlns:a16="http://schemas.microsoft.com/office/drawing/2014/main" id="{9B8478F5-8D8C-458E-B160-766054CFAFB8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25" name="AutoShape 38">
          <a:extLst>
            <a:ext uri="{FF2B5EF4-FFF2-40B4-BE49-F238E27FC236}">
              <a16:creationId xmlns:a16="http://schemas.microsoft.com/office/drawing/2014/main" id="{970556F2-65B6-4C9F-92FE-45B0B7FD67E1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26" name="AutoShape 39">
          <a:extLst>
            <a:ext uri="{FF2B5EF4-FFF2-40B4-BE49-F238E27FC236}">
              <a16:creationId xmlns:a16="http://schemas.microsoft.com/office/drawing/2014/main" id="{6212C99A-810D-41FC-8BA7-9BDDA1CBFD54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27" name="AutoShape 40">
          <a:extLst>
            <a:ext uri="{FF2B5EF4-FFF2-40B4-BE49-F238E27FC236}">
              <a16:creationId xmlns:a16="http://schemas.microsoft.com/office/drawing/2014/main" id="{15A062FF-0EAE-42CF-A31A-CD45BF440FC5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28" name="AutoShape 41">
          <a:extLst>
            <a:ext uri="{FF2B5EF4-FFF2-40B4-BE49-F238E27FC236}">
              <a16:creationId xmlns:a16="http://schemas.microsoft.com/office/drawing/2014/main" id="{0B7582F0-715D-4EB1-94DA-14A64EB0AEF6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29" name="AutoShape 42">
          <a:extLst>
            <a:ext uri="{FF2B5EF4-FFF2-40B4-BE49-F238E27FC236}">
              <a16:creationId xmlns:a16="http://schemas.microsoft.com/office/drawing/2014/main" id="{37AA46D7-CEF7-4FF1-89CB-30B53A34576C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30" name="AutoShape 43">
          <a:extLst>
            <a:ext uri="{FF2B5EF4-FFF2-40B4-BE49-F238E27FC236}">
              <a16:creationId xmlns:a16="http://schemas.microsoft.com/office/drawing/2014/main" id="{6EDFACBA-79EB-427F-AF61-FF66E925F403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31" name="AutoShape 44">
          <a:extLst>
            <a:ext uri="{FF2B5EF4-FFF2-40B4-BE49-F238E27FC236}">
              <a16:creationId xmlns:a16="http://schemas.microsoft.com/office/drawing/2014/main" id="{E94DC788-D864-43C1-9240-99ACC7095673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32" name="AutoShape 45">
          <a:extLst>
            <a:ext uri="{FF2B5EF4-FFF2-40B4-BE49-F238E27FC236}">
              <a16:creationId xmlns:a16="http://schemas.microsoft.com/office/drawing/2014/main" id="{8BC55299-779A-4662-BF5F-147A138DEB69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33" name="AutoShape 46">
          <a:extLst>
            <a:ext uri="{FF2B5EF4-FFF2-40B4-BE49-F238E27FC236}">
              <a16:creationId xmlns:a16="http://schemas.microsoft.com/office/drawing/2014/main" id="{E901027E-7921-406C-A55B-1F6FB63578B1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34" name="AutoShape 47">
          <a:extLst>
            <a:ext uri="{FF2B5EF4-FFF2-40B4-BE49-F238E27FC236}">
              <a16:creationId xmlns:a16="http://schemas.microsoft.com/office/drawing/2014/main" id="{ACFD77EC-7D9E-4CD2-B534-34A2E8C86E11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35" name="AutoShape 48">
          <a:extLst>
            <a:ext uri="{FF2B5EF4-FFF2-40B4-BE49-F238E27FC236}">
              <a16:creationId xmlns:a16="http://schemas.microsoft.com/office/drawing/2014/main" id="{57838A89-ABA9-4A64-9B76-7DD6FACB4FE8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36" name="AutoShape 49">
          <a:extLst>
            <a:ext uri="{FF2B5EF4-FFF2-40B4-BE49-F238E27FC236}">
              <a16:creationId xmlns:a16="http://schemas.microsoft.com/office/drawing/2014/main" id="{A9B7F717-60FD-4C16-8937-3070843F7A2F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4737" name="AutoShape 50">
          <a:extLst>
            <a:ext uri="{FF2B5EF4-FFF2-40B4-BE49-F238E27FC236}">
              <a16:creationId xmlns:a16="http://schemas.microsoft.com/office/drawing/2014/main" id="{E2C1EC53-5CAF-459B-853C-0D30C51EDF76}"/>
            </a:ext>
          </a:extLst>
        </xdr:cNvPr>
        <xdr:cNvSpPr>
          <a:spLocks/>
        </xdr:cNvSpPr>
      </xdr:nvSpPr>
      <xdr:spPr bwMode="auto">
        <a:xfrm>
          <a:off x="66389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38" name="AutoShape 51">
          <a:extLst>
            <a:ext uri="{FF2B5EF4-FFF2-40B4-BE49-F238E27FC236}">
              <a16:creationId xmlns:a16="http://schemas.microsoft.com/office/drawing/2014/main" id="{7F20AFFB-F27E-4D6B-8A6A-E585AF04168D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39" name="AutoShape 52">
          <a:extLst>
            <a:ext uri="{FF2B5EF4-FFF2-40B4-BE49-F238E27FC236}">
              <a16:creationId xmlns:a16="http://schemas.microsoft.com/office/drawing/2014/main" id="{6B0B2AD3-909B-47D8-BDCF-E3F498BF2CC3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40" name="AutoShape 53">
          <a:extLst>
            <a:ext uri="{FF2B5EF4-FFF2-40B4-BE49-F238E27FC236}">
              <a16:creationId xmlns:a16="http://schemas.microsoft.com/office/drawing/2014/main" id="{7A04F30D-0D4B-4E82-953D-DA50FDE83C38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41" name="AutoShape 54">
          <a:extLst>
            <a:ext uri="{FF2B5EF4-FFF2-40B4-BE49-F238E27FC236}">
              <a16:creationId xmlns:a16="http://schemas.microsoft.com/office/drawing/2014/main" id="{1B09092F-CB49-433D-9FB8-C5B376716530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42" name="AutoShape 55">
          <a:extLst>
            <a:ext uri="{FF2B5EF4-FFF2-40B4-BE49-F238E27FC236}">
              <a16:creationId xmlns:a16="http://schemas.microsoft.com/office/drawing/2014/main" id="{27AEC8F6-EC5E-41C4-982C-1E02795CFBFC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43" name="AutoShape 56">
          <a:extLst>
            <a:ext uri="{FF2B5EF4-FFF2-40B4-BE49-F238E27FC236}">
              <a16:creationId xmlns:a16="http://schemas.microsoft.com/office/drawing/2014/main" id="{3184F57A-38D5-4067-8FDB-DCA6BB79BB8A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44" name="AutoShape 57">
          <a:extLst>
            <a:ext uri="{FF2B5EF4-FFF2-40B4-BE49-F238E27FC236}">
              <a16:creationId xmlns:a16="http://schemas.microsoft.com/office/drawing/2014/main" id="{71D29BF4-A193-465B-B46C-C35859B4FD89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45" name="AutoShape 58">
          <a:extLst>
            <a:ext uri="{FF2B5EF4-FFF2-40B4-BE49-F238E27FC236}">
              <a16:creationId xmlns:a16="http://schemas.microsoft.com/office/drawing/2014/main" id="{9354F858-A054-4558-8724-4F8D8A3454DC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46" name="AutoShape 59">
          <a:extLst>
            <a:ext uri="{FF2B5EF4-FFF2-40B4-BE49-F238E27FC236}">
              <a16:creationId xmlns:a16="http://schemas.microsoft.com/office/drawing/2014/main" id="{938A3B10-286E-40EF-B023-1D06C8DB6A11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47" name="AutoShape 60">
          <a:extLst>
            <a:ext uri="{FF2B5EF4-FFF2-40B4-BE49-F238E27FC236}">
              <a16:creationId xmlns:a16="http://schemas.microsoft.com/office/drawing/2014/main" id="{AFF8A16D-272D-4691-8907-1C465CEB5BC2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48" name="AutoShape 61">
          <a:extLst>
            <a:ext uri="{FF2B5EF4-FFF2-40B4-BE49-F238E27FC236}">
              <a16:creationId xmlns:a16="http://schemas.microsoft.com/office/drawing/2014/main" id="{615C930A-D2C1-44E9-BDEE-4ECEB174E537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49" name="AutoShape 62">
          <a:extLst>
            <a:ext uri="{FF2B5EF4-FFF2-40B4-BE49-F238E27FC236}">
              <a16:creationId xmlns:a16="http://schemas.microsoft.com/office/drawing/2014/main" id="{898C6D4E-7FDB-4558-8518-3B4F59D6F920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50" name="AutoShape 63">
          <a:extLst>
            <a:ext uri="{FF2B5EF4-FFF2-40B4-BE49-F238E27FC236}">
              <a16:creationId xmlns:a16="http://schemas.microsoft.com/office/drawing/2014/main" id="{A9E514C1-FDB8-499E-A318-4A919F19F58D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51" name="AutoShape 64">
          <a:extLst>
            <a:ext uri="{FF2B5EF4-FFF2-40B4-BE49-F238E27FC236}">
              <a16:creationId xmlns:a16="http://schemas.microsoft.com/office/drawing/2014/main" id="{025DE9EB-1B38-4912-9E01-867B69F7BEE0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52" name="AutoShape 65">
          <a:extLst>
            <a:ext uri="{FF2B5EF4-FFF2-40B4-BE49-F238E27FC236}">
              <a16:creationId xmlns:a16="http://schemas.microsoft.com/office/drawing/2014/main" id="{52BFBBED-67D1-4F1B-8EC7-0D057B4B836C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53" name="AutoShape 66">
          <a:extLst>
            <a:ext uri="{FF2B5EF4-FFF2-40B4-BE49-F238E27FC236}">
              <a16:creationId xmlns:a16="http://schemas.microsoft.com/office/drawing/2014/main" id="{A9E572BD-C076-4E79-8E1F-53EFC9474C14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4754" name="AutoShape 67">
          <a:extLst>
            <a:ext uri="{FF2B5EF4-FFF2-40B4-BE49-F238E27FC236}">
              <a16:creationId xmlns:a16="http://schemas.microsoft.com/office/drawing/2014/main" id="{A19163F5-5195-4115-A68B-878452BE85AC}"/>
            </a:ext>
          </a:extLst>
        </xdr:cNvPr>
        <xdr:cNvSpPr>
          <a:spLocks/>
        </xdr:cNvSpPr>
      </xdr:nvSpPr>
      <xdr:spPr bwMode="auto">
        <a:xfrm>
          <a:off x="74104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12" name="AutoShape 33">
          <a:extLst>
            <a:ext uri="{FF2B5EF4-FFF2-40B4-BE49-F238E27FC236}">
              <a16:creationId xmlns:a16="http://schemas.microsoft.com/office/drawing/2014/main" id="{1CC4991A-C876-443D-B238-FBFFB2A2AA1D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13" name="AutoShape 34">
          <a:extLst>
            <a:ext uri="{FF2B5EF4-FFF2-40B4-BE49-F238E27FC236}">
              <a16:creationId xmlns:a16="http://schemas.microsoft.com/office/drawing/2014/main" id="{EA4A2FC0-4DB5-46E7-8B48-89B39633E5FC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14" name="AutoShape 35">
          <a:extLst>
            <a:ext uri="{FF2B5EF4-FFF2-40B4-BE49-F238E27FC236}">
              <a16:creationId xmlns:a16="http://schemas.microsoft.com/office/drawing/2014/main" id="{68E0AA8D-F6B0-4315-ADE2-5F69F7ED3679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15" name="AutoShape 36">
          <a:extLst>
            <a:ext uri="{FF2B5EF4-FFF2-40B4-BE49-F238E27FC236}">
              <a16:creationId xmlns:a16="http://schemas.microsoft.com/office/drawing/2014/main" id="{7990905A-BEF6-4077-993B-C1559A4988C1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16" name="AutoShape 37">
          <a:extLst>
            <a:ext uri="{FF2B5EF4-FFF2-40B4-BE49-F238E27FC236}">
              <a16:creationId xmlns:a16="http://schemas.microsoft.com/office/drawing/2014/main" id="{B2EA0C16-BA3C-4B39-A1A9-729D7CBE9EEA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17" name="AutoShape 38">
          <a:extLst>
            <a:ext uri="{FF2B5EF4-FFF2-40B4-BE49-F238E27FC236}">
              <a16:creationId xmlns:a16="http://schemas.microsoft.com/office/drawing/2014/main" id="{6FB35D30-7BB7-40D7-968A-0DB0EEEF3EED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18" name="AutoShape 39">
          <a:extLst>
            <a:ext uri="{FF2B5EF4-FFF2-40B4-BE49-F238E27FC236}">
              <a16:creationId xmlns:a16="http://schemas.microsoft.com/office/drawing/2014/main" id="{11D820B5-0D5B-4330-BE43-D9C5E506C101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19" name="AutoShape 40">
          <a:extLst>
            <a:ext uri="{FF2B5EF4-FFF2-40B4-BE49-F238E27FC236}">
              <a16:creationId xmlns:a16="http://schemas.microsoft.com/office/drawing/2014/main" id="{47D3EA04-144A-48CA-B9F5-857145F1BE1F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20" name="AutoShape 41">
          <a:extLst>
            <a:ext uri="{FF2B5EF4-FFF2-40B4-BE49-F238E27FC236}">
              <a16:creationId xmlns:a16="http://schemas.microsoft.com/office/drawing/2014/main" id="{D887001F-48C9-4DFD-A5F1-73220A7099C6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21" name="AutoShape 42">
          <a:extLst>
            <a:ext uri="{FF2B5EF4-FFF2-40B4-BE49-F238E27FC236}">
              <a16:creationId xmlns:a16="http://schemas.microsoft.com/office/drawing/2014/main" id="{5ED671D7-F30B-47EE-91F7-F74AD7042E4B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22" name="AutoShape 43">
          <a:extLst>
            <a:ext uri="{FF2B5EF4-FFF2-40B4-BE49-F238E27FC236}">
              <a16:creationId xmlns:a16="http://schemas.microsoft.com/office/drawing/2014/main" id="{AF6AD4C8-EE99-4CA5-994C-77C6DA26BCDB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23" name="AutoShape 44">
          <a:extLst>
            <a:ext uri="{FF2B5EF4-FFF2-40B4-BE49-F238E27FC236}">
              <a16:creationId xmlns:a16="http://schemas.microsoft.com/office/drawing/2014/main" id="{7483B193-7F27-44B8-9553-9AF808E3D955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24" name="AutoShape 45">
          <a:extLst>
            <a:ext uri="{FF2B5EF4-FFF2-40B4-BE49-F238E27FC236}">
              <a16:creationId xmlns:a16="http://schemas.microsoft.com/office/drawing/2014/main" id="{CD5DC669-738D-405F-8023-2AFDA1CE8BA6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25" name="AutoShape 46">
          <a:extLst>
            <a:ext uri="{FF2B5EF4-FFF2-40B4-BE49-F238E27FC236}">
              <a16:creationId xmlns:a16="http://schemas.microsoft.com/office/drawing/2014/main" id="{4F838155-1DCC-4CBD-A559-AFB71C81B34B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26" name="AutoShape 47">
          <a:extLst>
            <a:ext uri="{FF2B5EF4-FFF2-40B4-BE49-F238E27FC236}">
              <a16:creationId xmlns:a16="http://schemas.microsoft.com/office/drawing/2014/main" id="{BABE0369-4BD2-427B-93C6-33D090B0A901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27" name="AutoShape 48">
          <a:extLst>
            <a:ext uri="{FF2B5EF4-FFF2-40B4-BE49-F238E27FC236}">
              <a16:creationId xmlns:a16="http://schemas.microsoft.com/office/drawing/2014/main" id="{A6C26C0C-BA55-4CA7-BEA2-52027D8F76CF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28" name="AutoShape 49">
          <a:extLst>
            <a:ext uri="{FF2B5EF4-FFF2-40B4-BE49-F238E27FC236}">
              <a16:creationId xmlns:a16="http://schemas.microsoft.com/office/drawing/2014/main" id="{83EA66F3-829E-40AC-8213-170D39E2F624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29" name="AutoShape 50">
          <a:extLst>
            <a:ext uri="{FF2B5EF4-FFF2-40B4-BE49-F238E27FC236}">
              <a16:creationId xmlns:a16="http://schemas.microsoft.com/office/drawing/2014/main" id="{B84CB255-342E-4DCD-86D0-9F8DD434C09E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30" name="AutoShape 51">
          <a:extLst>
            <a:ext uri="{FF2B5EF4-FFF2-40B4-BE49-F238E27FC236}">
              <a16:creationId xmlns:a16="http://schemas.microsoft.com/office/drawing/2014/main" id="{41A501B7-535F-4E7D-AA47-74E8403AB3A0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31" name="AutoShape 52">
          <a:extLst>
            <a:ext uri="{FF2B5EF4-FFF2-40B4-BE49-F238E27FC236}">
              <a16:creationId xmlns:a16="http://schemas.microsoft.com/office/drawing/2014/main" id="{CA4AFC26-9DDB-445A-9651-07393AC887FD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32" name="AutoShape 53">
          <a:extLst>
            <a:ext uri="{FF2B5EF4-FFF2-40B4-BE49-F238E27FC236}">
              <a16:creationId xmlns:a16="http://schemas.microsoft.com/office/drawing/2014/main" id="{9589B4CA-4D30-4434-B2EF-D1674A3D2731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33" name="AutoShape 54">
          <a:extLst>
            <a:ext uri="{FF2B5EF4-FFF2-40B4-BE49-F238E27FC236}">
              <a16:creationId xmlns:a16="http://schemas.microsoft.com/office/drawing/2014/main" id="{CFF00EC2-F10A-4B73-8223-4866116255D4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34" name="AutoShape 55">
          <a:extLst>
            <a:ext uri="{FF2B5EF4-FFF2-40B4-BE49-F238E27FC236}">
              <a16:creationId xmlns:a16="http://schemas.microsoft.com/office/drawing/2014/main" id="{7F5E2EB9-353E-4B96-A1A1-DC5FC050F848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35" name="AutoShape 56">
          <a:extLst>
            <a:ext uri="{FF2B5EF4-FFF2-40B4-BE49-F238E27FC236}">
              <a16:creationId xmlns:a16="http://schemas.microsoft.com/office/drawing/2014/main" id="{13F8EA04-AE9F-4279-9329-B933DB4B8B8D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36" name="AutoShape 57">
          <a:extLst>
            <a:ext uri="{FF2B5EF4-FFF2-40B4-BE49-F238E27FC236}">
              <a16:creationId xmlns:a16="http://schemas.microsoft.com/office/drawing/2014/main" id="{5E91ABC0-7A71-410B-820D-1AEE45BBD9BC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37" name="AutoShape 58">
          <a:extLst>
            <a:ext uri="{FF2B5EF4-FFF2-40B4-BE49-F238E27FC236}">
              <a16:creationId xmlns:a16="http://schemas.microsoft.com/office/drawing/2014/main" id="{654EDF72-BC81-48B8-858B-43DF8D853432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38" name="AutoShape 59">
          <a:extLst>
            <a:ext uri="{FF2B5EF4-FFF2-40B4-BE49-F238E27FC236}">
              <a16:creationId xmlns:a16="http://schemas.microsoft.com/office/drawing/2014/main" id="{F2453978-39D6-48B4-AD10-C5BB37598723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39" name="AutoShape 60">
          <a:extLst>
            <a:ext uri="{FF2B5EF4-FFF2-40B4-BE49-F238E27FC236}">
              <a16:creationId xmlns:a16="http://schemas.microsoft.com/office/drawing/2014/main" id="{83356943-16E8-48FF-9737-BDEDAA6FA1A0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40" name="AutoShape 61">
          <a:extLst>
            <a:ext uri="{FF2B5EF4-FFF2-40B4-BE49-F238E27FC236}">
              <a16:creationId xmlns:a16="http://schemas.microsoft.com/office/drawing/2014/main" id="{D88E885A-4E32-4197-BD0E-DA612F74C4A0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41" name="AutoShape 62">
          <a:extLst>
            <a:ext uri="{FF2B5EF4-FFF2-40B4-BE49-F238E27FC236}">
              <a16:creationId xmlns:a16="http://schemas.microsoft.com/office/drawing/2014/main" id="{B2C911DB-3797-44CE-AB3E-FE96A4B4964B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42" name="AutoShape 63">
          <a:extLst>
            <a:ext uri="{FF2B5EF4-FFF2-40B4-BE49-F238E27FC236}">
              <a16:creationId xmlns:a16="http://schemas.microsoft.com/office/drawing/2014/main" id="{FA237D5A-3FF5-4069-8EF9-6161D4F0E297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43" name="AutoShape 64">
          <a:extLst>
            <a:ext uri="{FF2B5EF4-FFF2-40B4-BE49-F238E27FC236}">
              <a16:creationId xmlns:a16="http://schemas.microsoft.com/office/drawing/2014/main" id="{C88D1FEF-59FB-4D69-AB4E-38B18B317CF0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44" name="AutoShape 65">
          <a:extLst>
            <a:ext uri="{FF2B5EF4-FFF2-40B4-BE49-F238E27FC236}">
              <a16:creationId xmlns:a16="http://schemas.microsoft.com/office/drawing/2014/main" id="{D6EF68A2-F5A1-4D43-816F-D6B103364C7A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45" name="AutoShape 66">
          <a:extLst>
            <a:ext uri="{FF2B5EF4-FFF2-40B4-BE49-F238E27FC236}">
              <a16:creationId xmlns:a16="http://schemas.microsoft.com/office/drawing/2014/main" id="{78FC5205-5355-4A01-9E31-0CD5950B63E3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46" name="AutoShape 67">
          <a:extLst>
            <a:ext uri="{FF2B5EF4-FFF2-40B4-BE49-F238E27FC236}">
              <a16:creationId xmlns:a16="http://schemas.microsoft.com/office/drawing/2014/main" id="{4E6CDFC0-4134-49FD-B07E-24D782535407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47" name="AutoShape 68">
          <a:extLst>
            <a:ext uri="{FF2B5EF4-FFF2-40B4-BE49-F238E27FC236}">
              <a16:creationId xmlns:a16="http://schemas.microsoft.com/office/drawing/2014/main" id="{E9574169-DF06-4590-8764-D45BC4905B18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48" name="AutoShape 69">
          <a:extLst>
            <a:ext uri="{FF2B5EF4-FFF2-40B4-BE49-F238E27FC236}">
              <a16:creationId xmlns:a16="http://schemas.microsoft.com/office/drawing/2014/main" id="{F5276EDA-368D-4BD1-9AE1-B6A4A0415F90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49" name="AutoShape 70">
          <a:extLst>
            <a:ext uri="{FF2B5EF4-FFF2-40B4-BE49-F238E27FC236}">
              <a16:creationId xmlns:a16="http://schemas.microsoft.com/office/drawing/2014/main" id="{EBBFE7FF-C376-4A53-90B4-6A73DD61A008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50" name="AutoShape 71">
          <a:extLst>
            <a:ext uri="{FF2B5EF4-FFF2-40B4-BE49-F238E27FC236}">
              <a16:creationId xmlns:a16="http://schemas.microsoft.com/office/drawing/2014/main" id="{22C016D6-3C63-4736-96A8-6EFD3DDFFF92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51" name="AutoShape 72">
          <a:extLst>
            <a:ext uri="{FF2B5EF4-FFF2-40B4-BE49-F238E27FC236}">
              <a16:creationId xmlns:a16="http://schemas.microsoft.com/office/drawing/2014/main" id="{68F2EF99-483D-409C-BD40-369BEF7D71AC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52" name="AutoShape 73">
          <a:extLst>
            <a:ext uri="{FF2B5EF4-FFF2-40B4-BE49-F238E27FC236}">
              <a16:creationId xmlns:a16="http://schemas.microsoft.com/office/drawing/2014/main" id="{100A0CE0-D26D-430C-BC20-1796C5FDEC3B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53" name="AutoShape 74">
          <a:extLst>
            <a:ext uri="{FF2B5EF4-FFF2-40B4-BE49-F238E27FC236}">
              <a16:creationId xmlns:a16="http://schemas.microsoft.com/office/drawing/2014/main" id="{CEADA85C-3B29-4036-B704-903A8AD54D07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54" name="AutoShape 75">
          <a:extLst>
            <a:ext uri="{FF2B5EF4-FFF2-40B4-BE49-F238E27FC236}">
              <a16:creationId xmlns:a16="http://schemas.microsoft.com/office/drawing/2014/main" id="{74DB6C25-8F90-489D-B56C-4DC1C4FE7093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55" name="AutoShape 76">
          <a:extLst>
            <a:ext uri="{FF2B5EF4-FFF2-40B4-BE49-F238E27FC236}">
              <a16:creationId xmlns:a16="http://schemas.microsoft.com/office/drawing/2014/main" id="{F8B6795D-5ACC-48EA-AFB3-E653263A2BC1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56" name="AutoShape 77">
          <a:extLst>
            <a:ext uri="{FF2B5EF4-FFF2-40B4-BE49-F238E27FC236}">
              <a16:creationId xmlns:a16="http://schemas.microsoft.com/office/drawing/2014/main" id="{B5C4076F-4EB7-4561-AA68-CB04B8D0A23B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57" name="AutoShape 78">
          <a:extLst>
            <a:ext uri="{FF2B5EF4-FFF2-40B4-BE49-F238E27FC236}">
              <a16:creationId xmlns:a16="http://schemas.microsoft.com/office/drawing/2014/main" id="{4B51EAA6-C0FA-4409-B943-26B3FE2E4F0B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5758" name="AutoShape 79">
          <a:extLst>
            <a:ext uri="{FF2B5EF4-FFF2-40B4-BE49-F238E27FC236}">
              <a16:creationId xmlns:a16="http://schemas.microsoft.com/office/drawing/2014/main" id="{AB2446AC-029D-4015-95DE-84818F5FD938}"/>
            </a:ext>
          </a:extLst>
        </xdr:cNvPr>
        <xdr:cNvSpPr>
          <a:spLocks/>
        </xdr:cNvSpPr>
      </xdr:nvSpPr>
      <xdr:spPr bwMode="auto">
        <a:xfrm>
          <a:off x="489585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5759" name="AutoShape 80">
          <a:extLst>
            <a:ext uri="{FF2B5EF4-FFF2-40B4-BE49-F238E27FC236}">
              <a16:creationId xmlns:a16="http://schemas.microsoft.com/office/drawing/2014/main" id="{EAC30B62-A63E-463E-9FAD-3313F4D79D6C}"/>
            </a:ext>
          </a:extLst>
        </xdr:cNvPr>
        <xdr:cNvSpPr>
          <a:spLocks/>
        </xdr:cNvSpPr>
      </xdr:nvSpPr>
      <xdr:spPr bwMode="auto">
        <a:xfrm>
          <a:off x="6400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60" name="AutoShape 81">
          <a:extLst>
            <a:ext uri="{FF2B5EF4-FFF2-40B4-BE49-F238E27FC236}">
              <a16:creationId xmlns:a16="http://schemas.microsoft.com/office/drawing/2014/main" id="{510CD983-D911-4E6F-8E2E-E087765EA1B8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61" name="AutoShape 82">
          <a:extLst>
            <a:ext uri="{FF2B5EF4-FFF2-40B4-BE49-F238E27FC236}">
              <a16:creationId xmlns:a16="http://schemas.microsoft.com/office/drawing/2014/main" id="{B5CDC592-1834-4A9A-A724-D87B8BB2B132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62" name="AutoShape 83">
          <a:extLst>
            <a:ext uri="{FF2B5EF4-FFF2-40B4-BE49-F238E27FC236}">
              <a16:creationId xmlns:a16="http://schemas.microsoft.com/office/drawing/2014/main" id="{AAD5B9FD-F55D-44FA-8DFC-EFE6E2765AB1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63" name="AutoShape 84">
          <a:extLst>
            <a:ext uri="{FF2B5EF4-FFF2-40B4-BE49-F238E27FC236}">
              <a16:creationId xmlns:a16="http://schemas.microsoft.com/office/drawing/2014/main" id="{BFDFC2F2-7E78-44A9-9CFE-99134DE5E558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64" name="AutoShape 85">
          <a:extLst>
            <a:ext uri="{FF2B5EF4-FFF2-40B4-BE49-F238E27FC236}">
              <a16:creationId xmlns:a16="http://schemas.microsoft.com/office/drawing/2014/main" id="{31D91CF7-2ACC-47DA-807D-6246DDA6418E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65" name="AutoShape 86">
          <a:extLst>
            <a:ext uri="{FF2B5EF4-FFF2-40B4-BE49-F238E27FC236}">
              <a16:creationId xmlns:a16="http://schemas.microsoft.com/office/drawing/2014/main" id="{57C1E1BB-48E9-4391-8A60-BFEC458A19DD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66" name="AutoShape 87">
          <a:extLst>
            <a:ext uri="{FF2B5EF4-FFF2-40B4-BE49-F238E27FC236}">
              <a16:creationId xmlns:a16="http://schemas.microsoft.com/office/drawing/2014/main" id="{A540BFED-98CF-4D01-87C4-4F494159E86D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67" name="AutoShape 88">
          <a:extLst>
            <a:ext uri="{FF2B5EF4-FFF2-40B4-BE49-F238E27FC236}">
              <a16:creationId xmlns:a16="http://schemas.microsoft.com/office/drawing/2014/main" id="{7A16F51C-CA5D-4767-A165-6B900EDD2962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68" name="AutoShape 89">
          <a:extLst>
            <a:ext uri="{FF2B5EF4-FFF2-40B4-BE49-F238E27FC236}">
              <a16:creationId xmlns:a16="http://schemas.microsoft.com/office/drawing/2014/main" id="{3DF0BD4C-0B46-4B81-B62F-BF2F0F4D9CA6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69" name="AutoShape 90">
          <a:extLst>
            <a:ext uri="{FF2B5EF4-FFF2-40B4-BE49-F238E27FC236}">
              <a16:creationId xmlns:a16="http://schemas.microsoft.com/office/drawing/2014/main" id="{888C551C-0271-4FB3-8125-90DE4CD9FDC1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70" name="AutoShape 91">
          <a:extLst>
            <a:ext uri="{FF2B5EF4-FFF2-40B4-BE49-F238E27FC236}">
              <a16:creationId xmlns:a16="http://schemas.microsoft.com/office/drawing/2014/main" id="{1AF15282-B680-4AA6-9BA3-34B4095BBA93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71" name="AutoShape 92">
          <a:extLst>
            <a:ext uri="{FF2B5EF4-FFF2-40B4-BE49-F238E27FC236}">
              <a16:creationId xmlns:a16="http://schemas.microsoft.com/office/drawing/2014/main" id="{E4AE3463-FB13-4844-9780-03C0D9416460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72" name="AutoShape 93">
          <a:extLst>
            <a:ext uri="{FF2B5EF4-FFF2-40B4-BE49-F238E27FC236}">
              <a16:creationId xmlns:a16="http://schemas.microsoft.com/office/drawing/2014/main" id="{BA0374BB-75F9-4CB1-B565-FBE59725340C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73" name="AutoShape 94">
          <a:extLst>
            <a:ext uri="{FF2B5EF4-FFF2-40B4-BE49-F238E27FC236}">
              <a16:creationId xmlns:a16="http://schemas.microsoft.com/office/drawing/2014/main" id="{FA8E52C4-D200-4519-A22D-94B773BFB28A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74" name="AutoShape 95">
          <a:extLst>
            <a:ext uri="{FF2B5EF4-FFF2-40B4-BE49-F238E27FC236}">
              <a16:creationId xmlns:a16="http://schemas.microsoft.com/office/drawing/2014/main" id="{82277BBF-01B8-4F4F-8C45-7B9B4ED1F467}"/>
            </a:ext>
          </a:extLst>
        </xdr:cNvPr>
        <xdr:cNvSpPr>
          <a:spLocks/>
        </xdr:cNvSpPr>
      </xdr:nvSpPr>
      <xdr:spPr bwMode="auto">
        <a:xfrm>
          <a:off x="7172325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15775" name="AutoShape 96">
          <a:extLst>
            <a:ext uri="{FF2B5EF4-FFF2-40B4-BE49-F238E27FC236}">
              <a16:creationId xmlns:a16="http://schemas.microsoft.com/office/drawing/2014/main" id="{0691AD8A-6811-4974-84CF-007C50627027}"/>
            </a:ext>
          </a:extLst>
        </xdr:cNvPr>
        <xdr:cNvSpPr>
          <a:spLocks/>
        </xdr:cNvSpPr>
      </xdr:nvSpPr>
      <xdr:spPr bwMode="auto">
        <a:xfrm>
          <a:off x="6400800" y="0"/>
          <a:ext cx="771525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36" name="AutoShape 1">
          <a:extLst>
            <a:ext uri="{FF2B5EF4-FFF2-40B4-BE49-F238E27FC236}">
              <a16:creationId xmlns:a16="http://schemas.microsoft.com/office/drawing/2014/main" id="{39CC2060-5BAB-46C2-8A1E-B7ABD357CAB6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37" name="AutoShape 2">
          <a:extLst>
            <a:ext uri="{FF2B5EF4-FFF2-40B4-BE49-F238E27FC236}">
              <a16:creationId xmlns:a16="http://schemas.microsoft.com/office/drawing/2014/main" id="{1E8E782C-B9E4-4940-8DF2-D61F3D5316B2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38" name="AutoShape 3">
          <a:extLst>
            <a:ext uri="{FF2B5EF4-FFF2-40B4-BE49-F238E27FC236}">
              <a16:creationId xmlns:a16="http://schemas.microsoft.com/office/drawing/2014/main" id="{468C25E0-E5EE-4BC0-A3B5-FF96AF800FBC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39" name="AutoShape 4">
          <a:extLst>
            <a:ext uri="{FF2B5EF4-FFF2-40B4-BE49-F238E27FC236}">
              <a16:creationId xmlns:a16="http://schemas.microsoft.com/office/drawing/2014/main" id="{9C620509-7ADB-4788-99A3-0E114B00CD42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40" name="AutoShape 5">
          <a:extLst>
            <a:ext uri="{FF2B5EF4-FFF2-40B4-BE49-F238E27FC236}">
              <a16:creationId xmlns:a16="http://schemas.microsoft.com/office/drawing/2014/main" id="{C1A15140-B448-461D-860C-24DEC5EE834E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41" name="AutoShape 6">
          <a:extLst>
            <a:ext uri="{FF2B5EF4-FFF2-40B4-BE49-F238E27FC236}">
              <a16:creationId xmlns:a16="http://schemas.microsoft.com/office/drawing/2014/main" id="{8F0DBA9F-2816-4D0B-AFFC-9104AAA6A499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42" name="AutoShape 7">
          <a:extLst>
            <a:ext uri="{FF2B5EF4-FFF2-40B4-BE49-F238E27FC236}">
              <a16:creationId xmlns:a16="http://schemas.microsoft.com/office/drawing/2014/main" id="{F9DE3132-1E11-458B-84C1-84C05A1C5FD1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43" name="AutoShape 8">
          <a:extLst>
            <a:ext uri="{FF2B5EF4-FFF2-40B4-BE49-F238E27FC236}">
              <a16:creationId xmlns:a16="http://schemas.microsoft.com/office/drawing/2014/main" id="{AC7B2D2E-86F2-408F-B3B8-CA0778D00B86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44" name="AutoShape 9">
          <a:extLst>
            <a:ext uri="{FF2B5EF4-FFF2-40B4-BE49-F238E27FC236}">
              <a16:creationId xmlns:a16="http://schemas.microsoft.com/office/drawing/2014/main" id="{1C635E99-C7DF-4274-BC1A-A9B6FB00517F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45" name="AutoShape 10">
          <a:extLst>
            <a:ext uri="{FF2B5EF4-FFF2-40B4-BE49-F238E27FC236}">
              <a16:creationId xmlns:a16="http://schemas.microsoft.com/office/drawing/2014/main" id="{B8005BD4-4087-4B9B-8C55-28D89CABD80E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46" name="AutoShape 11">
          <a:extLst>
            <a:ext uri="{FF2B5EF4-FFF2-40B4-BE49-F238E27FC236}">
              <a16:creationId xmlns:a16="http://schemas.microsoft.com/office/drawing/2014/main" id="{6FAD82BB-B4BE-4EEC-A6AB-838A18657A0F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47" name="AutoShape 12">
          <a:extLst>
            <a:ext uri="{FF2B5EF4-FFF2-40B4-BE49-F238E27FC236}">
              <a16:creationId xmlns:a16="http://schemas.microsoft.com/office/drawing/2014/main" id="{6AEAFF2E-6748-4175-8BC0-4E8A5682A0DE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48" name="AutoShape 13">
          <a:extLst>
            <a:ext uri="{FF2B5EF4-FFF2-40B4-BE49-F238E27FC236}">
              <a16:creationId xmlns:a16="http://schemas.microsoft.com/office/drawing/2014/main" id="{99CC3E2B-1566-4321-BE58-22B97EDB9CAF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49" name="AutoShape 14">
          <a:extLst>
            <a:ext uri="{FF2B5EF4-FFF2-40B4-BE49-F238E27FC236}">
              <a16:creationId xmlns:a16="http://schemas.microsoft.com/office/drawing/2014/main" id="{C8E1D32E-649C-46D5-874E-07428DB2CF8C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50" name="AutoShape 15">
          <a:extLst>
            <a:ext uri="{FF2B5EF4-FFF2-40B4-BE49-F238E27FC236}">
              <a16:creationId xmlns:a16="http://schemas.microsoft.com/office/drawing/2014/main" id="{615EA320-9667-436D-9999-BF672B94EAEE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51" name="AutoShape 16">
          <a:extLst>
            <a:ext uri="{FF2B5EF4-FFF2-40B4-BE49-F238E27FC236}">
              <a16:creationId xmlns:a16="http://schemas.microsoft.com/office/drawing/2014/main" id="{5947E26F-E367-4C5C-A36B-D47201A18A00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52" name="AutoShape 17">
          <a:extLst>
            <a:ext uri="{FF2B5EF4-FFF2-40B4-BE49-F238E27FC236}">
              <a16:creationId xmlns:a16="http://schemas.microsoft.com/office/drawing/2014/main" id="{2541EB1F-C314-40D8-9AE3-CAE98696D759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53" name="AutoShape 18">
          <a:extLst>
            <a:ext uri="{FF2B5EF4-FFF2-40B4-BE49-F238E27FC236}">
              <a16:creationId xmlns:a16="http://schemas.microsoft.com/office/drawing/2014/main" id="{3A1AC685-A129-4888-901C-863FC164234C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54" name="AutoShape 19">
          <a:extLst>
            <a:ext uri="{FF2B5EF4-FFF2-40B4-BE49-F238E27FC236}">
              <a16:creationId xmlns:a16="http://schemas.microsoft.com/office/drawing/2014/main" id="{F8D637B4-60C2-413F-B665-C9237286D701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55" name="AutoShape 20">
          <a:extLst>
            <a:ext uri="{FF2B5EF4-FFF2-40B4-BE49-F238E27FC236}">
              <a16:creationId xmlns:a16="http://schemas.microsoft.com/office/drawing/2014/main" id="{F4A2F59A-F9AF-4792-B2DB-845BB4B77CFE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56" name="AutoShape 21">
          <a:extLst>
            <a:ext uri="{FF2B5EF4-FFF2-40B4-BE49-F238E27FC236}">
              <a16:creationId xmlns:a16="http://schemas.microsoft.com/office/drawing/2014/main" id="{5F6D529E-3BAE-4E47-9D89-F9199AD7F170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57" name="AutoShape 22">
          <a:extLst>
            <a:ext uri="{FF2B5EF4-FFF2-40B4-BE49-F238E27FC236}">
              <a16:creationId xmlns:a16="http://schemas.microsoft.com/office/drawing/2014/main" id="{A85B38D0-AE09-4437-A50E-62A87E7C7AFF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58" name="AutoShape 23">
          <a:extLst>
            <a:ext uri="{FF2B5EF4-FFF2-40B4-BE49-F238E27FC236}">
              <a16:creationId xmlns:a16="http://schemas.microsoft.com/office/drawing/2014/main" id="{38A89466-1817-48D0-9673-9754A9E63E68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59" name="AutoShape 24">
          <a:extLst>
            <a:ext uri="{FF2B5EF4-FFF2-40B4-BE49-F238E27FC236}">
              <a16:creationId xmlns:a16="http://schemas.microsoft.com/office/drawing/2014/main" id="{640C3214-4EF4-492E-9895-D4E0BB06C265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60" name="AutoShape 25">
          <a:extLst>
            <a:ext uri="{FF2B5EF4-FFF2-40B4-BE49-F238E27FC236}">
              <a16:creationId xmlns:a16="http://schemas.microsoft.com/office/drawing/2014/main" id="{7C1C672E-417E-4A30-929D-6DFB27DFF497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61" name="AutoShape 26">
          <a:extLst>
            <a:ext uri="{FF2B5EF4-FFF2-40B4-BE49-F238E27FC236}">
              <a16:creationId xmlns:a16="http://schemas.microsoft.com/office/drawing/2014/main" id="{017DC787-0E8D-4647-BA1A-2D8D14C381F7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62" name="AutoShape 27">
          <a:extLst>
            <a:ext uri="{FF2B5EF4-FFF2-40B4-BE49-F238E27FC236}">
              <a16:creationId xmlns:a16="http://schemas.microsoft.com/office/drawing/2014/main" id="{1BF58D1B-D929-47CE-BECF-77FFBFF623E3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63" name="AutoShape 28">
          <a:extLst>
            <a:ext uri="{FF2B5EF4-FFF2-40B4-BE49-F238E27FC236}">
              <a16:creationId xmlns:a16="http://schemas.microsoft.com/office/drawing/2014/main" id="{79CF9E14-39FF-4CEC-A66B-59BA89B7D752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64" name="AutoShape 29">
          <a:extLst>
            <a:ext uri="{FF2B5EF4-FFF2-40B4-BE49-F238E27FC236}">
              <a16:creationId xmlns:a16="http://schemas.microsoft.com/office/drawing/2014/main" id="{51E1F8A5-689D-4B4C-A3A8-6FC287C1ACCC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65" name="AutoShape 30">
          <a:extLst>
            <a:ext uri="{FF2B5EF4-FFF2-40B4-BE49-F238E27FC236}">
              <a16:creationId xmlns:a16="http://schemas.microsoft.com/office/drawing/2014/main" id="{FAFA261C-5CB6-485E-839E-1216A83B5862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66" name="AutoShape 31">
          <a:extLst>
            <a:ext uri="{FF2B5EF4-FFF2-40B4-BE49-F238E27FC236}">
              <a16:creationId xmlns:a16="http://schemas.microsoft.com/office/drawing/2014/main" id="{2CF5A08E-11BE-46E6-8269-DD6AAF05A836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67" name="AutoShape 32">
          <a:extLst>
            <a:ext uri="{FF2B5EF4-FFF2-40B4-BE49-F238E27FC236}">
              <a16:creationId xmlns:a16="http://schemas.microsoft.com/office/drawing/2014/main" id="{6E29A941-28C2-4FEA-9215-6CCBEB39738D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68" name="AutoShape 33">
          <a:extLst>
            <a:ext uri="{FF2B5EF4-FFF2-40B4-BE49-F238E27FC236}">
              <a16:creationId xmlns:a16="http://schemas.microsoft.com/office/drawing/2014/main" id="{465E0B51-755E-4D4F-8C32-19E0AA649464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69" name="AutoShape 34">
          <a:extLst>
            <a:ext uri="{FF2B5EF4-FFF2-40B4-BE49-F238E27FC236}">
              <a16:creationId xmlns:a16="http://schemas.microsoft.com/office/drawing/2014/main" id="{8F85F742-9829-46BA-989D-F4B122502601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70" name="AutoShape 35">
          <a:extLst>
            <a:ext uri="{FF2B5EF4-FFF2-40B4-BE49-F238E27FC236}">
              <a16:creationId xmlns:a16="http://schemas.microsoft.com/office/drawing/2014/main" id="{7E474542-A0EB-4468-B23D-0CAF175A670E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71" name="AutoShape 36">
          <a:extLst>
            <a:ext uri="{FF2B5EF4-FFF2-40B4-BE49-F238E27FC236}">
              <a16:creationId xmlns:a16="http://schemas.microsoft.com/office/drawing/2014/main" id="{537FE270-6FF9-4BE1-9A6F-572CA31E6402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72" name="AutoShape 37">
          <a:extLst>
            <a:ext uri="{FF2B5EF4-FFF2-40B4-BE49-F238E27FC236}">
              <a16:creationId xmlns:a16="http://schemas.microsoft.com/office/drawing/2014/main" id="{DAB29C35-3EF5-4C3E-A049-77D3803FEF25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73" name="AutoShape 38">
          <a:extLst>
            <a:ext uri="{FF2B5EF4-FFF2-40B4-BE49-F238E27FC236}">
              <a16:creationId xmlns:a16="http://schemas.microsoft.com/office/drawing/2014/main" id="{1E1ADC49-447E-4129-90F5-08BC9182F095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74" name="AutoShape 39">
          <a:extLst>
            <a:ext uri="{FF2B5EF4-FFF2-40B4-BE49-F238E27FC236}">
              <a16:creationId xmlns:a16="http://schemas.microsoft.com/office/drawing/2014/main" id="{A4204D42-F06B-4EC5-A805-C422CBBD77B4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75" name="AutoShape 40">
          <a:extLst>
            <a:ext uri="{FF2B5EF4-FFF2-40B4-BE49-F238E27FC236}">
              <a16:creationId xmlns:a16="http://schemas.microsoft.com/office/drawing/2014/main" id="{26EC72B3-915A-4080-BF01-DBC17B0AD123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76" name="AutoShape 41">
          <a:extLst>
            <a:ext uri="{FF2B5EF4-FFF2-40B4-BE49-F238E27FC236}">
              <a16:creationId xmlns:a16="http://schemas.microsoft.com/office/drawing/2014/main" id="{A21DA423-AC30-4C5A-BC4A-CFAC0D123115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77" name="AutoShape 42">
          <a:extLst>
            <a:ext uri="{FF2B5EF4-FFF2-40B4-BE49-F238E27FC236}">
              <a16:creationId xmlns:a16="http://schemas.microsoft.com/office/drawing/2014/main" id="{D63156A3-BC17-4C15-8964-DFFC9D49651F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78" name="AutoShape 43">
          <a:extLst>
            <a:ext uri="{FF2B5EF4-FFF2-40B4-BE49-F238E27FC236}">
              <a16:creationId xmlns:a16="http://schemas.microsoft.com/office/drawing/2014/main" id="{92FB5155-7FBA-4929-840E-32AA87C1370D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79" name="AutoShape 44">
          <a:extLst>
            <a:ext uri="{FF2B5EF4-FFF2-40B4-BE49-F238E27FC236}">
              <a16:creationId xmlns:a16="http://schemas.microsoft.com/office/drawing/2014/main" id="{1A62DFE6-7C0D-43E8-B69A-A058C5DAC3D5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80" name="AutoShape 45">
          <a:extLst>
            <a:ext uri="{FF2B5EF4-FFF2-40B4-BE49-F238E27FC236}">
              <a16:creationId xmlns:a16="http://schemas.microsoft.com/office/drawing/2014/main" id="{8ADA6F2C-9762-41C2-BD8D-41E410B33AF4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81" name="AutoShape 46">
          <a:extLst>
            <a:ext uri="{FF2B5EF4-FFF2-40B4-BE49-F238E27FC236}">
              <a16:creationId xmlns:a16="http://schemas.microsoft.com/office/drawing/2014/main" id="{52F3E6DB-5D36-4A93-B2F1-EA4E3A1179F7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82" name="AutoShape 47">
          <a:extLst>
            <a:ext uri="{FF2B5EF4-FFF2-40B4-BE49-F238E27FC236}">
              <a16:creationId xmlns:a16="http://schemas.microsoft.com/office/drawing/2014/main" id="{C908F9FF-373F-40BF-B32A-2ED5C8F51AD3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83" name="AutoShape 48">
          <a:extLst>
            <a:ext uri="{FF2B5EF4-FFF2-40B4-BE49-F238E27FC236}">
              <a16:creationId xmlns:a16="http://schemas.microsoft.com/office/drawing/2014/main" id="{1FBF7235-089C-443E-9DE9-A4EB7A9EC0C4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84" name="AutoShape 49">
          <a:extLst>
            <a:ext uri="{FF2B5EF4-FFF2-40B4-BE49-F238E27FC236}">
              <a16:creationId xmlns:a16="http://schemas.microsoft.com/office/drawing/2014/main" id="{41FE8E03-142D-494C-9321-A7117BC4DBC5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85" name="AutoShape 50">
          <a:extLst>
            <a:ext uri="{FF2B5EF4-FFF2-40B4-BE49-F238E27FC236}">
              <a16:creationId xmlns:a16="http://schemas.microsoft.com/office/drawing/2014/main" id="{E9D6C212-CC5A-46CA-9A36-544F70178778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86" name="AutoShape 51">
          <a:extLst>
            <a:ext uri="{FF2B5EF4-FFF2-40B4-BE49-F238E27FC236}">
              <a16:creationId xmlns:a16="http://schemas.microsoft.com/office/drawing/2014/main" id="{869D5BA1-8A4A-4837-B791-29CFBFBE6DE8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87" name="AutoShape 52">
          <a:extLst>
            <a:ext uri="{FF2B5EF4-FFF2-40B4-BE49-F238E27FC236}">
              <a16:creationId xmlns:a16="http://schemas.microsoft.com/office/drawing/2014/main" id="{E9CAB62F-51F6-4CF2-955C-E0E391197C7B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88" name="AutoShape 53">
          <a:extLst>
            <a:ext uri="{FF2B5EF4-FFF2-40B4-BE49-F238E27FC236}">
              <a16:creationId xmlns:a16="http://schemas.microsoft.com/office/drawing/2014/main" id="{B0C1BABB-2F15-4D63-9F72-725FC7CEB430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89" name="AutoShape 54">
          <a:extLst>
            <a:ext uri="{FF2B5EF4-FFF2-40B4-BE49-F238E27FC236}">
              <a16:creationId xmlns:a16="http://schemas.microsoft.com/office/drawing/2014/main" id="{452D46DA-DDC0-4339-BA07-E79CEC28AFFD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90" name="AutoShape 55">
          <a:extLst>
            <a:ext uri="{FF2B5EF4-FFF2-40B4-BE49-F238E27FC236}">
              <a16:creationId xmlns:a16="http://schemas.microsoft.com/office/drawing/2014/main" id="{232FF71B-B851-4962-9B9C-2C5C9733D5A4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91" name="AutoShape 56">
          <a:extLst>
            <a:ext uri="{FF2B5EF4-FFF2-40B4-BE49-F238E27FC236}">
              <a16:creationId xmlns:a16="http://schemas.microsoft.com/office/drawing/2014/main" id="{991B2099-F139-4718-9F85-FE61A89CEBCD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92" name="AutoShape 57">
          <a:extLst>
            <a:ext uri="{FF2B5EF4-FFF2-40B4-BE49-F238E27FC236}">
              <a16:creationId xmlns:a16="http://schemas.microsoft.com/office/drawing/2014/main" id="{A2ABC9BA-5665-48CC-A967-9DBDAB157DDB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93" name="AutoShape 58">
          <a:extLst>
            <a:ext uri="{FF2B5EF4-FFF2-40B4-BE49-F238E27FC236}">
              <a16:creationId xmlns:a16="http://schemas.microsoft.com/office/drawing/2014/main" id="{9E1A2A7E-6219-4D1F-8289-33F694C9C7E7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94" name="AutoShape 59">
          <a:extLst>
            <a:ext uri="{FF2B5EF4-FFF2-40B4-BE49-F238E27FC236}">
              <a16:creationId xmlns:a16="http://schemas.microsoft.com/office/drawing/2014/main" id="{1ACC7E96-4F80-4FFB-A7FD-5BE68FF29B46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95" name="AutoShape 60">
          <a:extLst>
            <a:ext uri="{FF2B5EF4-FFF2-40B4-BE49-F238E27FC236}">
              <a16:creationId xmlns:a16="http://schemas.microsoft.com/office/drawing/2014/main" id="{53802560-6C32-47BA-BFAF-F031D5CFE5AA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96" name="AutoShape 61">
          <a:extLst>
            <a:ext uri="{FF2B5EF4-FFF2-40B4-BE49-F238E27FC236}">
              <a16:creationId xmlns:a16="http://schemas.microsoft.com/office/drawing/2014/main" id="{FD4B435F-AD7E-48F6-AE3F-4575ACBE5361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97" name="AutoShape 62">
          <a:extLst>
            <a:ext uri="{FF2B5EF4-FFF2-40B4-BE49-F238E27FC236}">
              <a16:creationId xmlns:a16="http://schemas.microsoft.com/office/drawing/2014/main" id="{F5BFC57C-202D-47CF-98CA-B738D1822B4F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98" name="AutoShape 63">
          <a:extLst>
            <a:ext uri="{FF2B5EF4-FFF2-40B4-BE49-F238E27FC236}">
              <a16:creationId xmlns:a16="http://schemas.microsoft.com/office/drawing/2014/main" id="{7CF6673B-ED99-4B52-8C68-E88052E3DEA2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16799" name="AutoShape 64">
          <a:extLst>
            <a:ext uri="{FF2B5EF4-FFF2-40B4-BE49-F238E27FC236}">
              <a16:creationId xmlns:a16="http://schemas.microsoft.com/office/drawing/2014/main" id="{6384C84B-404A-4488-AEE0-E73D052BCD31}"/>
            </a:ext>
          </a:extLst>
        </xdr:cNvPr>
        <xdr:cNvSpPr>
          <a:spLocks/>
        </xdr:cNvSpPr>
      </xdr:nvSpPr>
      <xdr:spPr bwMode="auto">
        <a:xfrm>
          <a:off x="9448800" y="0"/>
          <a:ext cx="0" cy="0"/>
        </a:xfrm>
        <a:prstGeom prst="leftBracket">
          <a:avLst>
            <a:gd name="adj" fmla="val -214748364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workbookViewId="0">
      <selection sqref="A1:K4"/>
    </sheetView>
  </sheetViews>
  <sheetFormatPr baseColWidth="10" defaultColWidth="11.42578125" defaultRowHeight="12.75" x14ac:dyDescent="0.2"/>
  <cols>
    <col min="1" max="1" width="11.140625" bestFit="1" customWidth="1"/>
    <col min="2" max="2" width="2.28515625" bestFit="1" customWidth="1"/>
    <col min="3" max="3" width="12.5703125" bestFit="1" customWidth="1"/>
    <col min="4" max="4" width="12.85546875" bestFit="1" customWidth="1"/>
    <col min="5" max="5" width="5.85546875" bestFit="1" customWidth="1"/>
    <col min="6" max="6" width="22" bestFit="1" customWidth="1"/>
    <col min="7" max="7" width="10.5703125" bestFit="1" customWidth="1"/>
    <col min="8" max="8" width="5.7109375" bestFit="1" customWidth="1"/>
    <col min="9" max="9" width="11.85546875" bestFit="1" customWidth="1"/>
    <col min="10" max="10" width="8.5703125" bestFit="1" customWidth="1"/>
    <col min="11" max="11" width="26.7109375" bestFit="1" customWidth="1"/>
  </cols>
  <sheetData>
    <row r="1" spans="1:11" ht="18" x14ac:dyDescent="0.2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8" x14ac:dyDescent="0.25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8" x14ac:dyDescent="0.25">
      <c r="A3" s="185" t="s">
        <v>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18" x14ac:dyDescent="0.25">
      <c r="A4" s="185" t="s">
        <v>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 ht="18" x14ac:dyDescent="0.25">
      <c r="A5" s="17"/>
      <c r="B5" s="17"/>
      <c r="C5" s="18"/>
      <c r="D5" s="18"/>
      <c r="E5" s="18"/>
      <c r="F5" s="18"/>
      <c r="G5" s="18"/>
      <c r="H5" s="17"/>
      <c r="I5" s="17"/>
      <c r="J5" s="17"/>
      <c r="K5" s="17"/>
    </row>
    <row r="6" spans="1:11" x14ac:dyDescent="0.2">
      <c r="A6" s="14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</row>
    <row r="7" spans="1:11" x14ac:dyDescent="0.2">
      <c r="A7" s="16"/>
      <c r="B7" s="16"/>
      <c r="C7" s="16" t="s">
        <v>15</v>
      </c>
      <c r="D7" s="16" t="s">
        <v>16</v>
      </c>
      <c r="E7" s="16" t="s">
        <v>17</v>
      </c>
      <c r="F7" s="16" t="s">
        <v>18</v>
      </c>
      <c r="G7" s="16" t="s">
        <v>19</v>
      </c>
      <c r="H7" s="16" t="s">
        <v>20</v>
      </c>
      <c r="I7" s="16" t="s">
        <v>21</v>
      </c>
      <c r="J7" s="16" t="s">
        <v>22</v>
      </c>
      <c r="K7" s="16"/>
    </row>
    <row r="8" spans="1:11" x14ac:dyDescent="0.2">
      <c r="A8" s="16"/>
      <c r="B8" s="16"/>
      <c r="C8" s="16" t="s">
        <v>23</v>
      </c>
      <c r="D8" s="16" t="s">
        <v>24</v>
      </c>
      <c r="E8" s="16" t="s">
        <v>17</v>
      </c>
      <c r="F8" s="16" t="s">
        <v>18</v>
      </c>
      <c r="G8" s="16" t="s">
        <v>19</v>
      </c>
      <c r="H8" s="16" t="s">
        <v>20</v>
      </c>
      <c r="I8" s="16" t="s">
        <v>21</v>
      </c>
      <c r="J8" s="16" t="s">
        <v>22</v>
      </c>
      <c r="K8" s="16"/>
    </row>
    <row r="9" spans="1:11" x14ac:dyDescent="0.2">
      <c r="A9" s="16"/>
      <c r="B9" s="16"/>
      <c r="C9" s="16" t="s">
        <v>25</v>
      </c>
      <c r="D9" s="16" t="s">
        <v>26</v>
      </c>
      <c r="E9" s="16" t="s">
        <v>17</v>
      </c>
      <c r="F9" s="16" t="s">
        <v>27</v>
      </c>
      <c r="G9" s="16" t="s">
        <v>19</v>
      </c>
      <c r="H9" s="16" t="s">
        <v>20</v>
      </c>
      <c r="I9" s="16" t="s">
        <v>21</v>
      </c>
      <c r="J9" s="16" t="s">
        <v>22</v>
      </c>
      <c r="K9" s="16"/>
    </row>
    <row r="10" spans="1:11" x14ac:dyDescent="0.2">
      <c r="A10" s="16"/>
      <c r="B10" s="16"/>
      <c r="C10" s="16" t="s">
        <v>28</v>
      </c>
      <c r="D10" s="16" t="s">
        <v>29</v>
      </c>
      <c r="E10" s="16" t="s">
        <v>17</v>
      </c>
      <c r="F10" s="16" t="s">
        <v>30</v>
      </c>
      <c r="G10" s="16" t="s">
        <v>19</v>
      </c>
      <c r="H10" s="16" t="s">
        <v>20</v>
      </c>
      <c r="I10" s="16" t="s">
        <v>21</v>
      </c>
      <c r="J10" s="16" t="s">
        <v>22</v>
      </c>
      <c r="K10" s="16"/>
    </row>
    <row r="11" spans="1:11" x14ac:dyDescent="0.2">
      <c r="A11" s="16"/>
      <c r="B11" s="16"/>
      <c r="C11" s="16" t="s">
        <v>31</v>
      </c>
      <c r="D11" s="16" t="s">
        <v>32</v>
      </c>
      <c r="E11" s="16" t="s">
        <v>33</v>
      </c>
      <c r="F11" s="16" t="s">
        <v>34</v>
      </c>
      <c r="G11" s="16" t="s">
        <v>19</v>
      </c>
      <c r="H11" s="16" t="s">
        <v>20</v>
      </c>
      <c r="I11" s="16" t="s">
        <v>21</v>
      </c>
      <c r="J11" s="16" t="s">
        <v>22</v>
      </c>
      <c r="K11" s="16"/>
    </row>
    <row r="12" spans="1:11" x14ac:dyDescent="0.2">
      <c r="A12" s="16"/>
      <c r="B12" s="16"/>
      <c r="C12" s="16" t="s">
        <v>35</v>
      </c>
      <c r="D12" s="16" t="s">
        <v>36</v>
      </c>
      <c r="E12" s="16" t="s">
        <v>33</v>
      </c>
      <c r="F12" s="16" t="s">
        <v>18</v>
      </c>
      <c r="G12" s="16" t="s">
        <v>19</v>
      </c>
      <c r="H12" s="16" t="s">
        <v>20</v>
      </c>
      <c r="I12" s="16" t="s">
        <v>21</v>
      </c>
      <c r="J12" s="16" t="s">
        <v>22</v>
      </c>
      <c r="K12" s="16"/>
    </row>
    <row r="13" spans="1:11" x14ac:dyDescent="0.2">
      <c r="A13" s="16"/>
      <c r="B13" s="16"/>
      <c r="C13" s="16" t="s">
        <v>37</v>
      </c>
      <c r="D13" s="16" t="s">
        <v>38</v>
      </c>
      <c r="E13" s="16" t="s">
        <v>33</v>
      </c>
      <c r="F13" s="16" t="s">
        <v>39</v>
      </c>
      <c r="G13" s="16" t="s">
        <v>19</v>
      </c>
      <c r="H13" s="16" t="s">
        <v>20</v>
      </c>
      <c r="I13" s="16" t="s">
        <v>21</v>
      </c>
      <c r="J13" s="16" t="s">
        <v>22</v>
      </c>
      <c r="K13" s="16"/>
    </row>
    <row r="14" spans="1:11" x14ac:dyDescent="0.2">
      <c r="A14" s="16"/>
      <c r="B14" s="16"/>
      <c r="C14" s="16" t="s">
        <v>40</v>
      </c>
      <c r="D14" s="16" t="s">
        <v>41</v>
      </c>
      <c r="E14" s="16" t="s">
        <v>33</v>
      </c>
      <c r="F14" s="16" t="s">
        <v>42</v>
      </c>
      <c r="G14" s="16" t="s">
        <v>19</v>
      </c>
      <c r="H14" s="16" t="s">
        <v>20</v>
      </c>
      <c r="I14" s="16" t="s">
        <v>21</v>
      </c>
      <c r="J14" s="16" t="s">
        <v>22</v>
      </c>
      <c r="K14" s="16"/>
    </row>
    <row r="15" spans="1:11" x14ac:dyDescent="0.2">
      <c r="A15" s="16"/>
      <c r="B15" s="16"/>
      <c r="C15" s="16" t="s">
        <v>43</v>
      </c>
      <c r="D15" s="16" t="s">
        <v>44</v>
      </c>
      <c r="E15" s="16" t="s">
        <v>33</v>
      </c>
      <c r="F15" s="16" t="s">
        <v>18</v>
      </c>
      <c r="G15" s="16" t="s">
        <v>19</v>
      </c>
      <c r="H15" s="16" t="s">
        <v>20</v>
      </c>
      <c r="I15" s="16" t="s">
        <v>21</v>
      </c>
      <c r="J15" s="16" t="s">
        <v>22</v>
      </c>
      <c r="K15" s="16"/>
    </row>
    <row r="16" spans="1:11" x14ac:dyDescent="0.2">
      <c r="A16" s="16"/>
      <c r="B16" s="16"/>
      <c r="C16" s="16" t="s">
        <v>45</v>
      </c>
      <c r="D16" s="16" t="s">
        <v>46</v>
      </c>
      <c r="E16" s="16" t="s">
        <v>33</v>
      </c>
      <c r="F16" s="16" t="s">
        <v>47</v>
      </c>
      <c r="G16" s="16" t="s">
        <v>19</v>
      </c>
      <c r="H16" s="16" t="s">
        <v>20</v>
      </c>
      <c r="I16" s="16" t="s">
        <v>21</v>
      </c>
      <c r="J16" s="16" t="s">
        <v>22</v>
      </c>
      <c r="K16" s="16"/>
    </row>
    <row r="17" spans="1:11" x14ac:dyDescent="0.2">
      <c r="A17" s="16" t="s">
        <v>48</v>
      </c>
      <c r="B17" s="16" t="s">
        <v>5</v>
      </c>
      <c r="C17" s="16" t="s">
        <v>49</v>
      </c>
      <c r="D17" s="16" t="s">
        <v>50</v>
      </c>
      <c r="E17" s="16" t="s">
        <v>33</v>
      </c>
      <c r="F17" s="16" t="s">
        <v>18</v>
      </c>
      <c r="G17" s="16" t="s">
        <v>19</v>
      </c>
      <c r="H17" s="16" t="s">
        <v>20</v>
      </c>
      <c r="I17" s="16" t="s">
        <v>21</v>
      </c>
      <c r="J17" s="16" t="s">
        <v>22</v>
      </c>
      <c r="K17" s="16"/>
    </row>
    <row r="18" spans="1:11" x14ac:dyDescent="0.2">
      <c r="A18" s="16"/>
      <c r="B18" s="16"/>
      <c r="C18" s="16" t="s">
        <v>51</v>
      </c>
      <c r="D18" s="16" t="s">
        <v>52</v>
      </c>
      <c r="E18" s="16" t="s">
        <v>33</v>
      </c>
      <c r="F18" s="16" t="s">
        <v>53</v>
      </c>
      <c r="G18" s="16" t="s">
        <v>19</v>
      </c>
      <c r="H18" s="16" t="s">
        <v>20</v>
      </c>
      <c r="I18" s="16" t="s">
        <v>54</v>
      </c>
      <c r="J18" s="16" t="s">
        <v>22</v>
      </c>
      <c r="K18" s="16"/>
    </row>
    <row r="19" spans="1:11" x14ac:dyDescent="0.2">
      <c r="A19" s="16"/>
      <c r="B19" s="16"/>
      <c r="C19" s="16" t="s">
        <v>55</v>
      </c>
      <c r="D19" s="16" t="s">
        <v>56</v>
      </c>
      <c r="E19" s="16" t="s">
        <v>33</v>
      </c>
      <c r="F19" s="16" t="s">
        <v>42</v>
      </c>
      <c r="G19" s="16" t="s">
        <v>19</v>
      </c>
      <c r="H19" s="16" t="s">
        <v>20</v>
      </c>
      <c r="I19" s="16" t="s">
        <v>54</v>
      </c>
      <c r="J19" s="16" t="s">
        <v>22</v>
      </c>
      <c r="K19" s="16"/>
    </row>
    <row r="20" spans="1:11" x14ac:dyDescent="0.2">
      <c r="A20" s="16" t="s">
        <v>57</v>
      </c>
      <c r="B20" s="16" t="s">
        <v>5</v>
      </c>
      <c r="C20" s="16" t="s">
        <v>58</v>
      </c>
      <c r="D20" s="16" t="s">
        <v>59</v>
      </c>
      <c r="E20" s="16" t="s">
        <v>33</v>
      </c>
      <c r="F20" s="16" t="s">
        <v>42</v>
      </c>
      <c r="G20" s="16" t="s">
        <v>19</v>
      </c>
      <c r="H20" s="16" t="s">
        <v>20</v>
      </c>
      <c r="I20" s="16" t="s">
        <v>54</v>
      </c>
      <c r="J20" s="16" t="s">
        <v>22</v>
      </c>
      <c r="K20" s="16"/>
    </row>
    <row r="21" spans="1:11" x14ac:dyDescent="0.2">
      <c r="A21" s="16"/>
      <c r="B21" s="16"/>
      <c r="C21" s="16"/>
      <c r="D21" s="16"/>
      <c r="E21" s="16" t="s">
        <v>60</v>
      </c>
      <c r="F21" s="16" t="s">
        <v>61</v>
      </c>
      <c r="G21" s="16" t="s">
        <v>19</v>
      </c>
      <c r="H21" s="16" t="s">
        <v>20</v>
      </c>
      <c r="I21" s="16" t="s">
        <v>21</v>
      </c>
      <c r="J21" s="16" t="s">
        <v>62</v>
      </c>
      <c r="K21" s="16" t="s">
        <v>63</v>
      </c>
    </row>
    <row r="22" spans="1:11" x14ac:dyDescent="0.2">
      <c r="A22" s="16"/>
      <c r="B22" s="16"/>
      <c r="C22" s="16"/>
      <c r="D22" s="16"/>
      <c r="E22" s="16" t="s">
        <v>60</v>
      </c>
      <c r="F22" s="16" t="s">
        <v>18</v>
      </c>
      <c r="G22" s="16" t="s">
        <v>19</v>
      </c>
      <c r="H22" s="16" t="s">
        <v>20</v>
      </c>
      <c r="I22" s="16" t="s">
        <v>21</v>
      </c>
      <c r="J22" s="16" t="s">
        <v>62</v>
      </c>
      <c r="K22" s="16" t="s">
        <v>64</v>
      </c>
    </row>
    <row r="23" spans="1:11" x14ac:dyDescent="0.2">
      <c r="A23" s="16" t="s">
        <v>65</v>
      </c>
      <c r="B23" s="16" t="s">
        <v>5</v>
      </c>
      <c r="C23" s="16"/>
      <c r="D23" s="16"/>
      <c r="E23" s="16" t="s">
        <v>60</v>
      </c>
      <c r="F23" s="16" t="s">
        <v>30</v>
      </c>
      <c r="G23" s="16" t="s">
        <v>19</v>
      </c>
      <c r="H23" s="16" t="s">
        <v>20</v>
      </c>
      <c r="I23" s="16" t="s">
        <v>21</v>
      </c>
      <c r="J23" s="16" t="s">
        <v>62</v>
      </c>
      <c r="K23" s="16" t="s">
        <v>66</v>
      </c>
    </row>
  </sheetData>
  <mergeCells count="4">
    <mergeCell ref="A1:K1"/>
    <mergeCell ref="A2:K2"/>
    <mergeCell ref="A3:K3"/>
    <mergeCell ref="A4:K4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5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I16"/>
  <sheetViews>
    <sheetView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I21" sqref="I21"/>
    </sheetView>
  </sheetViews>
  <sheetFormatPr baseColWidth="10" defaultColWidth="35.42578125" defaultRowHeight="12.75" x14ac:dyDescent="0.2"/>
  <cols>
    <col min="1" max="1" width="21.28515625" style="37" bestFit="1" customWidth="1"/>
    <col min="2" max="2" width="8.5703125" style="36" bestFit="1" customWidth="1"/>
    <col min="3" max="3" width="5.42578125" style="38" bestFit="1" customWidth="1"/>
    <col min="4" max="4" width="14.85546875" style="28" bestFit="1" customWidth="1"/>
    <col min="5" max="5" width="2" style="41" bestFit="1" customWidth="1"/>
    <col min="6" max="6" width="12.140625" style="28" bestFit="1" customWidth="1"/>
    <col min="7" max="7" width="9.140625" style="36" bestFit="1" customWidth="1"/>
    <col min="8" max="8" width="22.5703125" style="28" bestFit="1" customWidth="1"/>
    <col min="9" max="9" width="11.5703125" style="28" bestFit="1" customWidth="1"/>
    <col min="10" max="16384" width="35.42578125" style="28"/>
  </cols>
  <sheetData>
    <row r="1" spans="1:9" s="27" customFormat="1" ht="26.25" x14ac:dyDescent="0.2">
      <c r="A1" s="234" t="s">
        <v>210</v>
      </c>
      <c r="B1" s="234"/>
      <c r="C1" s="234"/>
      <c r="D1" s="234"/>
      <c r="E1" s="234"/>
      <c r="F1" s="234"/>
      <c r="G1" s="234"/>
      <c r="H1" s="234"/>
      <c r="I1" s="234"/>
    </row>
    <row r="2" spans="1:9" x14ac:dyDescent="0.2">
      <c r="E2" s="39"/>
      <c r="F2" s="40"/>
      <c r="G2" s="40"/>
    </row>
    <row r="3" spans="1:9" x14ac:dyDescent="0.2">
      <c r="E3" s="39"/>
      <c r="F3" s="238"/>
      <c r="G3" s="239"/>
      <c r="H3" s="239"/>
      <c r="I3" s="239"/>
    </row>
    <row r="4" spans="1:9" x14ac:dyDescent="0.2">
      <c r="A4" s="235" t="s">
        <v>161</v>
      </c>
      <c r="B4" s="231" t="s">
        <v>159</v>
      </c>
      <c r="C4" s="199" t="s">
        <v>160</v>
      </c>
      <c r="D4" s="200" t="s">
        <v>166</v>
      </c>
      <c r="E4" s="237" t="str">
        <f>"1"</f>
        <v>1</v>
      </c>
      <c r="F4" s="48"/>
      <c r="G4" s="48"/>
      <c r="H4" s="67"/>
      <c r="I4" s="68"/>
    </row>
    <row r="5" spans="1:9" x14ac:dyDescent="0.2">
      <c r="A5" s="231"/>
      <c r="B5" s="231"/>
      <c r="C5" s="199"/>
      <c r="D5" s="200"/>
      <c r="E5" s="237"/>
      <c r="F5" s="48"/>
      <c r="G5" s="48"/>
      <c r="H5" s="67"/>
      <c r="I5" s="68"/>
    </row>
    <row r="6" spans="1:9" x14ac:dyDescent="0.2">
      <c r="A6" s="231"/>
      <c r="B6" s="231"/>
      <c r="C6" s="199"/>
      <c r="D6" s="200"/>
      <c r="E6" s="237"/>
      <c r="F6" s="48"/>
      <c r="G6" s="69"/>
      <c r="H6" s="67"/>
      <c r="I6" s="70"/>
    </row>
    <row r="7" spans="1:9" x14ac:dyDescent="0.2">
      <c r="A7" s="235" t="s">
        <v>161</v>
      </c>
      <c r="B7" s="231" t="s">
        <v>159</v>
      </c>
      <c r="C7" s="199" t="s">
        <v>160</v>
      </c>
      <c r="D7" s="200" t="s">
        <v>166</v>
      </c>
      <c r="E7" s="236">
        <v>2</v>
      </c>
      <c r="F7" s="57"/>
      <c r="G7" s="57"/>
      <c r="H7" s="58"/>
      <c r="I7" s="59"/>
    </row>
    <row r="8" spans="1:9" x14ac:dyDescent="0.2">
      <c r="A8" s="231"/>
      <c r="B8" s="231"/>
      <c r="C8" s="199"/>
      <c r="D8" s="200"/>
      <c r="E8" s="236"/>
      <c r="F8" s="47"/>
      <c r="G8" s="47"/>
      <c r="H8" s="45"/>
      <c r="I8" s="46"/>
    </row>
    <row r="9" spans="1:9" x14ac:dyDescent="0.2">
      <c r="A9" s="231"/>
      <c r="B9" s="231"/>
      <c r="C9" s="199"/>
      <c r="D9" s="200"/>
      <c r="E9" s="236"/>
      <c r="F9" s="47"/>
      <c r="G9" s="47"/>
      <c r="H9" s="45"/>
      <c r="I9" s="46"/>
    </row>
    <row r="10" spans="1:9" x14ac:dyDescent="0.2">
      <c r="A10" s="231"/>
      <c r="B10" s="231"/>
      <c r="C10" s="199"/>
      <c r="D10" s="200"/>
      <c r="E10" s="236"/>
      <c r="F10" s="47"/>
      <c r="G10" s="47"/>
      <c r="H10" s="45"/>
      <c r="I10" s="46"/>
    </row>
    <row r="11" spans="1:9" x14ac:dyDescent="0.2">
      <c r="A11" s="235" t="s">
        <v>161</v>
      </c>
      <c r="B11" s="231" t="s">
        <v>159</v>
      </c>
      <c r="C11" s="199" t="s">
        <v>160</v>
      </c>
      <c r="D11" s="200" t="s">
        <v>167</v>
      </c>
      <c r="E11" s="237" t="str">
        <f>"1"</f>
        <v>1</v>
      </c>
      <c r="F11" s="47"/>
      <c r="G11" s="47"/>
      <c r="H11" s="45"/>
      <c r="I11" s="46"/>
    </row>
    <row r="12" spans="1:9" x14ac:dyDescent="0.2">
      <c r="A12" s="231"/>
      <c r="B12" s="231"/>
      <c r="C12" s="199"/>
      <c r="D12" s="200"/>
      <c r="E12" s="237"/>
      <c r="F12" s="47"/>
      <c r="G12" s="47"/>
      <c r="H12" s="45"/>
      <c r="I12" s="46"/>
    </row>
    <row r="13" spans="1:9" x14ac:dyDescent="0.2">
      <c r="A13" s="231"/>
      <c r="B13" s="231"/>
      <c r="C13" s="199"/>
      <c r="D13" s="200"/>
      <c r="E13" s="237"/>
      <c r="F13" s="47"/>
      <c r="G13" s="47"/>
      <c r="H13" s="45"/>
      <c r="I13" s="46"/>
    </row>
    <row r="14" spans="1:9" x14ac:dyDescent="0.2">
      <c r="A14" s="235" t="s">
        <v>161</v>
      </c>
      <c r="B14" s="231" t="s">
        <v>159</v>
      </c>
      <c r="C14" s="199" t="s">
        <v>160</v>
      </c>
      <c r="D14" s="200" t="s">
        <v>168</v>
      </c>
      <c r="E14" s="236" t="str">
        <f>"2"</f>
        <v>2</v>
      </c>
      <c r="F14" s="47"/>
      <c r="G14" s="47"/>
      <c r="H14" s="45"/>
      <c r="I14" s="46"/>
    </row>
    <row r="15" spans="1:9" x14ac:dyDescent="0.2">
      <c r="A15" s="231"/>
      <c r="B15" s="231"/>
      <c r="C15" s="199"/>
      <c r="D15" s="201"/>
      <c r="E15" s="236"/>
      <c r="F15" s="47"/>
      <c r="G15" s="47"/>
      <c r="H15" s="45"/>
      <c r="I15" s="46"/>
    </row>
    <row r="16" spans="1:9" x14ac:dyDescent="0.2">
      <c r="A16" s="231"/>
      <c r="B16" s="231"/>
      <c r="C16" s="199"/>
      <c r="D16" s="201"/>
      <c r="E16" s="236"/>
      <c r="F16" s="47"/>
      <c r="G16" s="47"/>
      <c r="H16" s="45"/>
      <c r="I16" s="46"/>
    </row>
  </sheetData>
  <mergeCells count="22">
    <mergeCell ref="A11:A13"/>
    <mergeCell ref="B11:B13"/>
    <mergeCell ref="C11:C13"/>
    <mergeCell ref="D11:D13"/>
    <mergeCell ref="E11:E13"/>
    <mergeCell ref="D14:D16"/>
    <mergeCell ref="E14:E16"/>
    <mergeCell ref="A14:A16"/>
    <mergeCell ref="B14:B16"/>
    <mergeCell ref="C14:C16"/>
    <mergeCell ref="A1:I1"/>
    <mergeCell ref="A7:A10"/>
    <mergeCell ref="B7:B10"/>
    <mergeCell ref="C7:C10"/>
    <mergeCell ref="D7:D10"/>
    <mergeCell ref="E7:E10"/>
    <mergeCell ref="E4:E6"/>
    <mergeCell ref="C4:C6"/>
    <mergeCell ref="D4:D6"/>
    <mergeCell ref="A4:A6"/>
    <mergeCell ref="B4:B6"/>
    <mergeCell ref="F3:I3"/>
  </mergeCells>
  <phoneticPr fontId="0" type="noConversion"/>
  <pageMargins left="0.23622047244094491" right="0.43307086614173229" top="0.11811023622047245" bottom="0.51181102362204722" header="0.11811023622047245" footer="0.51181102362204722"/>
  <pageSetup paperSize="9" orientation="landscape" horizontalDpi="200" verticalDpi="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L14"/>
  <sheetViews>
    <sheetView showGridLines="0" workbookViewId="0">
      <pane ySplit="3" topLeftCell="A4" activePane="bottomLeft" state="frozen"/>
      <selection activeCell="T19" sqref="T19"/>
      <selection pane="bottomLeft" sqref="A1:L1"/>
    </sheetView>
  </sheetViews>
  <sheetFormatPr baseColWidth="10" defaultColWidth="33.85546875" defaultRowHeight="12.75" x14ac:dyDescent="0.2"/>
  <cols>
    <col min="1" max="1" width="21.28515625" style="28" bestFit="1" customWidth="1"/>
    <col min="2" max="2" width="8.5703125" style="28" bestFit="1" customWidth="1"/>
    <col min="3" max="3" width="8.42578125" style="28" bestFit="1" customWidth="1"/>
    <col min="4" max="4" width="29.42578125" style="28" bestFit="1" customWidth="1"/>
    <col min="5" max="5" width="2" style="28" bestFit="1" customWidth="1"/>
    <col min="6" max="6" width="15.7109375" style="37" bestFit="1" customWidth="1"/>
    <col min="7" max="7" width="10.7109375" style="36" bestFit="1" customWidth="1"/>
    <col min="8" max="8" width="22" style="44" bestFit="1" customWidth="1"/>
    <col min="9" max="9" width="11.7109375" style="28" bestFit="1" customWidth="1"/>
    <col min="10" max="11" width="4" style="28" bestFit="1" customWidth="1"/>
    <col min="12" max="12" width="4" style="30" bestFit="1" customWidth="1"/>
    <col min="13" max="16384" width="33.85546875" style="28"/>
  </cols>
  <sheetData>
    <row r="1" spans="1:12" ht="26.25" x14ac:dyDescent="0.2">
      <c r="A1" s="234" t="s">
        <v>210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3" spans="1:12" x14ac:dyDescent="0.2">
      <c r="F3" s="43"/>
    </row>
    <row r="4" spans="1:12" x14ac:dyDescent="0.2">
      <c r="A4" s="53" t="s">
        <v>169</v>
      </c>
      <c r="B4" s="53" t="s">
        <v>159</v>
      </c>
      <c r="C4" s="51" t="s">
        <v>153</v>
      </c>
      <c r="D4" s="71" t="s">
        <v>170</v>
      </c>
      <c r="E4" s="81">
        <v>1</v>
      </c>
      <c r="F4" s="47"/>
      <c r="G4" s="47"/>
      <c r="H4" s="45"/>
      <c r="I4" s="46"/>
      <c r="J4" s="82"/>
      <c r="K4" s="82"/>
      <c r="L4" s="83">
        <f>SUM(J4:K4)</f>
        <v>0</v>
      </c>
    </row>
    <row r="5" spans="1:12" x14ac:dyDescent="0.2">
      <c r="A5" s="53" t="s">
        <v>169</v>
      </c>
      <c r="B5" s="53" t="s">
        <v>159</v>
      </c>
      <c r="C5" s="51" t="s">
        <v>153</v>
      </c>
      <c r="D5" s="71" t="s">
        <v>171</v>
      </c>
      <c r="E5" s="81">
        <v>1</v>
      </c>
      <c r="F5" s="47"/>
      <c r="G5" s="47"/>
      <c r="H5" s="45"/>
      <c r="I5" s="46"/>
      <c r="J5" s="79"/>
      <c r="K5" s="79"/>
      <c r="L5" s="83">
        <f t="shared" ref="L5:L11" si="0">SUM(J5:K5)</f>
        <v>0</v>
      </c>
    </row>
    <row r="6" spans="1:12" x14ac:dyDescent="0.2">
      <c r="A6" s="53" t="s">
        <v>169</v>
      </c>
      <c r="B6" s="53" t="s">
        <v>159</v>
      </c>
      <c r="C6" s="51" t="s">
        <v>153</v>
      </c>
      <c r="D6" s="71" t="s">
        <v>172</v>
      </c>
      <c r="E6" s="81">
        <v>1</v>
      </c>
      <c r="F6" s="47"/>
      <c r="G6" s="47"/>
      <c r="H6" s="45"/>
      <c r="I6" s="46"/>
      <c r="J6" s="79"/>
      <c r="K6" s="79"/>
      <c r="L6" s="83">
        <f>SUM(J6:K6)</f>
        <v>0</v>
      </c>
    </row>
    <row r="7" spans="1:12" x14ac:dyDescent="0.2">
      <c r="A7" s="53" t="s">
        <v>169</v>
      </c>
      <c r="B7" s="53" t="s">
        <v>159</v>
      </c>
      <c r="C7" s="51" t="s">
        <v>153</v>
      </c>
      <c r="D7" s="71" t="s">
        <v>172</v>
      </c>
      <c r="E7" s="84">
        <v>2</v>
      </c>
      <c r="F7" s="47"/>
      <c r="G7" s="47"/>
      <c r="H7" s="45"/>
      <c r="I7" s="46"/>
      <c r="J7" s="79"/>
      <c r="K7" s="79"/>
      <c r="L7" s="83">
        <f>SUM(J7:K7)</f>
        <v>0</v>
      </c>
    </row>
    <row r="8" spans="1:12" x14ac:dyDescent="0.2">
      <c r="A8" s="53" t="s">
        <v>169</v>
      </c>
      <c r="B8" s="53" t="s">
        <v>159</v>
      </c>
      <c r="C8" s="51" t="s">
        <v>153</v>
      </c>
      <c r="D8" s="71" t="s">
        <v>172</v>
      </c>
      <c r="E8" s="84">
        <v>3</v>
      </c>
      <c r="F8" s="47"/>
      <c r="G8" s="47"/>
      <c r="H8" s="45"/>
      <c r="I8" s="46"/>
      <c r="J8" s="79"/>
      <c r="K8" s="79"/>
      <c r="L8" s="83">
        <f>SUM(J8:K8)</f>
        <v>0</v>
      </c>
    </row>
    <row r="9" spans="1:12" x14ac:dyDescent="0.2">
      <c r="A9" s="53" t="s">
        <v>169</v>
      </c>
      <c r="B9" s="53" t="s">
        <v>159</v>
      </c>
      <c r="C9" s="51" t="s">
        <v>153</v>
      </c>
      <c r="D9" s="71" t="s">
        <v>172</v>
      </c>
      <c r="E9" s="84">
        <v>4</v>
      </c>
      <c r="F9" s="47"/>
      <c r="G9" s="47"/>
      <c r="H9" s="45"/>
      <c r="I9" s="46"/>
      <c r="J9" s="79"/>
      <c r="K9" s="79"/>
      <c r="L9" s="83">
        <f>SUM(J9:K9)</f>
        <v>0</v>
      </c>
    </row>
    <row r="10" spans="1:12" x14ac:dyDescent="0.2">
      <c r="A10" s="53" t="s">
        <v>169</v>
      </c>
      <c r="B10" s="53" t="s">
        <v>159</v>
      </c>
      <c r="C10" s="51" t="s">
        <v>153</v>
      </c>
      <c r="D10" s="71" t="s">
        <v>172</v>
      </c>
      <c r="E10" s="84">
        <v>5</v>
      </c>
      <c r="F10" s="47"/>
      <c r="G10" s="47"/>
      <c r="H10" s="45"/>
      <c r="I10" s="46"/>
      <c r="J10" s="79"/>
      <c r="K10" s="79"/>
      <c r="L10" s="83">
        <f>SUM(J10:K10)</f>
        <v>0</v>
      </c>
    </row>
    <row r="11" spans="1:12" x14ac:dyDescent="0.2">
      <c r="A11" s="53" t="s">
        <v>169</v>
      </c>
      <c r="B11" s="53" t="s">
        <v>159</v>
      </c>
      <c r="C11" s="52" t="s">
        <v>156</v>
      </c>
      <c r="D11" s="71" t="s">
        <v>170</v>
      </c>
      <c r="E11" s="85">
        <v>1</v>
      </c>
      <c r="F11" s="72"/>
      <c r="G11" s="72"/>
      <c r="H11" s="45"/>
      <c r="I11" s="46"/>
      <c r="J11" s="82"/>
      <c r="K11" s="82"/>
      <c r="L11" s="83">
        <f t="shared" si="0"/>
        <v>0</v>
      </c>
    </row>
    <row r="12" spans="1:12" x14ac:dyDescent="0.2">
      <c r="A12" s="53" t="s">
        <v>169</v>
      </c>
      <c r="B12" s="53" t="s">
        <v>159</v>
      </c>
      <c r="C12" s="52" t="s">
        <v>156</v>
      </c>
      <c r="D12" s="71" t="s">
        <v>171</v>
      </c>
      <c r="E12" s="85">
        <v>1</v>
      </c>
      <c r="F12" s="72"/>
      <c r="G12" s="72"/>
      <c r="H12" s="45"/>
      <c r="I12" s="46"/>
      <c r="J12" s="82"/>
      <c r="K12" s="82"/>
      <c r="L12" s="83">
        <f>SUM(J12:K12)</f>
        <v>0</v>
      </c>
    </row>
    <row r="13" spans="1:12" x14ac:dyDescent="0.2">
      <c r="A13" s="53" t="s">
        <v>169</v>
      </c>
      <c r="B13" s="53" t="s">
        <v>159</v>
      </c>
      <c r="C13" s="52" t="s">
        <v>156</v>
      </c>
      <c r="D13" s="71" t="s">
        <v>171</v>
      </c>
      <c r="E13" s="86">
        <v>2</v>
      </c>
      <c r="F13" s="72"/>
      <c r="G13" s="72"/>
      <c r="H13" s="45"/>
      <c r="I13" s="46"/>
      <c r="J13" s="82"/>
      <c r="K13" s="82"/>
      <c r="L13" s="83">
        <f>SUM(J13:K13)</f>
        <v>0</v>
      </c>
    </row>
    <row r="14" spans="1:12" x14ac:dyDescent="0.2">
      <c r="A14" s="53" t="s">
        <v>169</v>
      </c>
      <c r="B14" s="53" t="s">
        <v>159</v>
      </c>
      <c r="C14" s="52" t="s">
        <v>156</v>
      </c>
      <c r="D14" s="71" t="s">
        <v>172</v>
      </c>
      <c r="E14" s="85">
        <v>1</v>
      </c>
      <c r="F14" s="72"/>
      <c r="G14" s="72"/>
      <c r="H14" s="45"/>
      <c r="I14" s="46"/>
      <c r="J14" s="82"/>
      <c r="K14" s="82"/>
      <c r="L14" s="83">
        <f t="shared" ref="L14" si="1">SUM(J14:K14)</f>
        <v>0</v>
      </c>
    </row>
  </sheetData>
  <sortState xmlns:xlrd2="http://schemas.microsoft.com/office/spreadsheetml/2017/richdata2" ref="F6:M10">
    <sortCondition descending="1" ref="L6:L10"/>
  </sortState>
  <mergeCells count="1">
    <mergeCell ref="A1:L1"/>
  </mergeCells>
  <phoneticPr fontId="0" type="noConversion"/>
  <pageMargins left="0.19685039370078741" right="0.19685039370078741" top="7.874015748031496E-2" bottom="0.15748031496062992" header="0.11811023622047245" footer="0.15748031496062992"/>
  <pageSetup paperSize="9" scale="94" orientation="landscape" horizontalDpi="4294967293" r:id="rId1"/>
  <headerFooter alignWithMargins="0"/>
  <rowBreaks count="41" manualBreakCount="41">
    <brk id="6038" min="5058" max="6077" man="1"/>
    <brk id="6210" min="5201" max="6249" man="1"/>
    <brk id="6381" min="5345" max="6421" man="1"/>
    <brk id="6553" min="5489" max="6593" man="1"/>
    <brk id="7240" min="6064" max="7279" man="1"/>
    <brk id="7412" min="6207" max="7451" man="1"/>
    <brk id="7583" min="6351" max="7623" man="1"/>
    <brk id="7755" min="6495" max="7794" man="1"/>
    <brk id="8442" min="7070" max="8481" man="1"/>
    <brk id="8614" min="7213" max="8653" man="1"/>
    <brk id="44871" min="7285" max="41658" man="1"/>
    <brk id="44869" min="30881" max="58016" man="1"/>
    <brk id="44470" min="31767" max="42175" man="1"/>
    <brk id="64175" min="43826" max="46432" man="1"/>
    <brk id="44533" min="33369" max="46304" man="1"/>
    <brk id="54753" min="11858" max="38442" man="1"/>
    <brk id="7864" min="281" max="30825" man="1"/>
    <brk id="23228" min="16374" max="39889" man="1"/>
    <brk id="26966" min="5567" max="47962" man="1"/>
    <brk id="21396" min="11598" max="53436" man="1"/>
    <brk id="38262" min="44748" max="58346" man="1"/>
    <brk id="5878" min="26555" max="60595" man="1"/>
    <brk id="32492" min="39561" max="53686" man="1"/>
    <brk id="32024" min="29776" max="45768" man="1"/>
    <brk id="34851" min="11115" max="25957" man="1"/>
    <brk id="30488" min="53179" max="62589" man="1"/>
    <brk id="28467" min="15005" max="22414" man="1"/>
    <brk id="27031" min="41090" max="55412" man="1"/>
    <brk id="24487" min="16193" max="42906" man="1"/>
    <brk id="16999" min="37094" max="57784" man="1"/>
    <brk id="55467" min="6124" max="42848" man="1"/>
    <brk id="51226" min="15079" max="17296" man="1"/>
    <brk id="15078" min="32456" max="46315" man="1"/>
    <brk id="15347" min="20139" max="43357" man="1"/>
    <brk id="43730" min="35874" max="65002" man="1"/>
    <brk id="20195" min="2" max="101" man="1"/>
    <brk id="3" min="34" max="34" man="1"/>
    <brk id="3" max="3" man="1"/>
    <brk id="50216" min="22368" max="54480" man="1"/>
    <brk id="47920" min="18912" max="43547" man="1"/>
    <brk id="40459" min="18709" max="2313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33"/>
    <pageSetUpPr fitToPage="1"/>
  </sheetPr>
  <dimension ref="A1:R51"/>
  <sheetViews>
    <sheetView zoomScaleNormal="100" workbookViewId="0">
      <pane ySplit="3" topLeftCell="A17" activePane="bottomLeft" state="frozen"/>
      <selection activeCell="T19" sqref="T19"/>
      <selection pane="bottomLeft" activeCell="T37" sqref="T37"/>
    </sheetView>
  </sheetViews>
  <sheetFormatPr baseColWidth="10" defaultColWidth="44.5703125" defaultRowHeight="12.75" x14ac:dyDescent="0.2"/>
  <cols>
    <col min="1" max="1" width="13.42578125" style="53" bestFit="1" customWidth="1"/>
    <col min="2" max="2" width="8.5703125" style="53" bestFit="1" customWidth="1"/>
    <col min="3" max="3" width="8.42578125" style="53" bestFit="1" customWidth="1"/>
    <col min="4" max="4" width="30.140625" style="53" bestFit="1" customWidth="1"/>
    <col min="5" max="5" width="3" style="35" bestFit="1" customWidth="1"/>
    <col min="6" max="6" width="16.42578125" style="147" bestFit="1" customWidth="1"/>
    <col min="7" max="7" width="10.7109375" style="148" bestFit="1" customWidth="1"/>
    <col min="8" max="8" width="22.5703125" style="137" bestFit="1" customWidth="1"/>
    <col min="9" max="9" width="12.140625" style="99" bestFit="1" customWidth="1"/>
    <col min="10" max="10" width="5.140625" style="53" bestFit="1" customWidth="1"/>
    <col min="11" max="12" width="4" style="75" bestFit="1" customWidth="1"/>
    <col min="13" max="13" width="5.140625" style="75" bestFit="1" customWidth="1"/>
    <col min="14" max="14" width="3" style="75" bestFit="1" customWidth="1"/>
    <col min="15" max="17" width="4" style="75" bestFit="1" customWidth="1"/>
    <col min="18" max="18" width="3" style="75" bestFit="1" customWidth="1"/>
    <col min="19" max="19" width="8.28515625" style="53" customWidth="1"/>
    <col min="20" max="16384" width="44.5703125" style="53"/>
  </cols>
  <sheetData>
    <row r="1" spans="1:18" s="131" customFormat="1" ht="26.25" x14ac:dyDescent="0.2">
      <c r="A1" s="212" t="s">
        <v>210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</row>
    <row r="2" spans="1:18" x14ac:dyDescent="0.2">
      <c r="A2" s="142"/>
      <c r="B2" s="142"/>
      <c r="C2" s="142"/>
      <c r="D2" s="143"/>
      <c r="E2" s="143"/>
      <c r="F2" s="53"/>
      <c r="G2" s="53"/>
      <c r="H2" s="121"/>
      <c r="I2" s="119"/>
      <c r="J2" s="143"/>
      <c r="K2" s="143"/>
      <c r="L2" s="143"/>
      <c r="M2" s="143"/>
      <c r="N2" s="143"/>
      <c r="O2" s="143"/>
      <c r="P2" s="143"/>
      <c r="Q2" s="143"/>
      <c r="R2" s="143"/>
    </row>
    <row r="3" spans="1:18" s="104" customFormat="1" ht="11.25" x14ac:dyDescent="0.2">
      <c r="E3" s="144"/>
      <c r="H3" s="122"/>
      <c r="I3" s="124"/>
      <c r="J3" s="145"/>
      <c r="K3" s="243"/>
      <c r="L3" s="243"/>
      <c r="M3" s="243"/>
      <c r="N3" s="243"/>
      <c r="O3" s="243"/>
      <c r="P3" s="243"/>
      <c r="Q3" s="243"/>
      <c r="R3" s="243"/>
    </row>
    <row r="4" spans="1:18" x14ac:dyDescent="0.2">
      <c r="A4" s="49" t="s">
        <v>173</v>
      </c>
      <c r="B4" s="50" t="s">
        <v>159</v>
      </c>
      <c r="C4" s="51" t="s">
        <v>153</v>
      </c>
      <c r="D4" s="29" t="s">
        <v>174</v>
      </c>
      <c r="E4" s="89">
        <v>1</v>
      </c>
      <c r="F4" s="47" t="s">
        <v>201</v>
      </c>
      <c r="G4" s="47" t="s">
        <v>46</v>
      </c>
      <c r="H4" s="45" t="s">
        <v>188</v>
      </c>
      <c r="I4" s="46" t="s">
        <v>212</v>
      </c>
      <c r="J4" s="75">
        <f t="shared" ref="J4" si="0">+M4+Q4</f>
        <v>562</v>
      </c>
      <c r="K4" s="140">
        <v>277</v>
      </c>
      <c r="L4" s="155">
        <v>285</v>
      </c>
      <c r="M4" s="35">
        <f t="shared" ref="M4:M13" si="1">SUM(K4:L4)</f>
        <v>562</v>
      </c>
      <c r="N4" s="139">
        <v>1</v>
      </c>
      <c r="O4" s="88">
        <v>0</v>
      </c>
      <c r="P4" s="88">
        <v>0</v>
      </c>
      <c r="Q4" s="35">
        <f t="shared" ref="Q4" si="2">SUM(O4+P4)</f>
        <v>0</v>
      </c>
      <c r="R4" s="139"/>
    </row>
    <row r="5" spans="1:18" x14ac:dyDescent="0.2">
      <c r="A5" s="49" t="s">
        <v>173</v>
      </c>
      <c r="B5" s="50" t="s">
        <v>159</v>
      </c>
      <c r="C5" s="51" t="s">
        <v>153</v>
      </c>
      <c r="D5" s="29" t="s">
        <v>175</v>
      </c>
      <c r="E5" s="89">
        <v>1</v>
      </c>
      <c r="F5" s="47" t="s">
        <v>197</v>
      </c>
      <c r="G5" s="47" t="s">
        <v>198</v>
      </c>
      <c r="H5" s="45" t="s">
        <v>181</v>
      </c>
      <c r="I5" s="46" t="s">
        <v>247</v>
      </c>
      <c r="J5" s="75">
        <f t="shared" ref="J5:J13" si="3">+M5+Q5</f>
        <v>1128</v>
      </c>
      <c r="K5" s="140">
        <v>283</v>
      </c>
      <c r="L5" s="140">
        <v>283</v>
      </c>
      <c r="M5" s="35">
        <f t="shared" si="1"/>
        <v>566</v>
      </c>
      <c r="N5" s="139">
        <v>1</v>
      </c>
      <c r="O5" s="140">
        <v>279</v>
      </c>
      <c r="P5" s="140">
        <v>283</v>
      </c>
      <c r="Q5" s="35">
        <f t="shared" ref="Q5:Q14" si="4">SUM(O5+P5)</f>
        <v>562</v>
      </c>
      <c r="R5" s="139">
        <v>1</v>
      </c>
    </row>
    <row r="6" spans="1:18" x14ac:dyDescent="0.2">
      <c r="A6" s="49" t="s">
        <v>173</v>
      </c>
      <c r="B6" s="50" t="s">
        <v>159</v>
      </c>
      <c r="C6" s="51" t="s">
        <v>153</v>
      </c>
      <c r="D6" s="29" t="s">
        <v>175</v>
      </c>
      <c r="E6" s="90">
        <v>2</v>
      </c>
      <c r="F6" s="47" t="s">
        <v>202</v>
      </c>
      <c r="G6" s="47" t="s">
        <v>203</v>
      </c>
      <c r="H6" s="45" t="s">
        <v>188</v>
      </c>
      <c r="I6" s="46" t="s">
        <v>250</v>
      </c>
      <c r="J6" s="75">
        <f t="shared" si="3"/>
        <v>987</v>
      </c>
      <c r="K6" s="140">
        <v>252</v>
      </c>
      <c r="L6" s="140">
        <v>245</v>
      </c>
      <c r="M6" s="35">
        <f t="shared" si="1"/>
        <v>497</v>
      </c>
      <c r="N6" s="139">
        <v>4</v>
      </c>
      <c r="O6" s="140">
        <v>248</v>
      </c>
      <c r="P6" s="140">
        <v>242</v>
      </c>
      <c r="Q6" s="35">
        <f t="shared" si="4"/>
        <v>490</v>
      </c>
      <c r="R6" s="139">
        <v>5</v>
      </c>
    </row>
    <row r="7" spans="1:18" x14ac:dyDescent="0.2">
      <c r="A7" s="49" t="s">
        <v>173</v>
      </c>
      <c r="B7" s="50" t="s">
        <v>159</v>
      </c>
      <c r="C7" s="51" t="s">
        <v>153</v>
      </c>
      <c r="D7" s="29" t="s">
        <v>175</v>
      </c>
      <c r="E7" s="90">
        <v>3</v>
      </c>
      <c r="F7" s="47" t="s">
        <v>199</v>
      </c>
      <c r="G7" s="47" t="s">
        <v>200</v>
      </c>
      <c r="H7" s="45" t="s">
        <v>188</v>
      </c>
      <c r="I7" s="46" t="s">
        <v>252</v>
      </c>
      <c r="J7" s="75">
        <f t="shared" si="3"/>
        <v>977</v>
      </c>
      <c r="K7" s="140">
        <v>221</v>
      </c>
      <c r="L7" s="140">
        <v>250</v>
      </c>
      <c r="M7" s="35">
        <f t="shared" si="1"/>
        <v>471</v>
      </c>
      <c r="N7" s="139">
        <v>6</v>
      </c>
      <c r="O7" s="88">
        <v>261</v>
      </c>
      <c r="P7" s="88">
        <v>245</v>
      </c>
      <c r="Q7" s="35">
        <f t="shared" si="4"/>
        <v>506</v>
      </c>
      <c r="R7" s="139">
        <v>4</v>
      </c>
    </row>
    <row r="8" spans="1:18" x14ac:dyDescent="0.2">
      <c r="A8" s="49" t="s">
        <v>173</v>
      </c>
      <c r="B8" s="50" t="s">
        <v>159</v>
      </c>
      <c r="C8" s="51" t="s">
        <v>153</v>
      </c>
      <c r="D8" s="29" t="s">
        <v>175</v>
      </c>
      <c r="E8" s="90">
        <v>4</v>
      </c>
      <c r="F8" s="47" t="s">
        <v>204</v>
      </c>
      <c r="G8" s="47" t="s">
        <v>205</v>
      </c>
      <c r="H8" s="45" t="s">
        <v>188</v>
      </c>
      <c r="I8" s="46" t="s">
        <v>249</v>
      </c>
      <c r="J8" s="75">
        <f t="shared" si="3"/>
        <v>963</v>
      </c>
      <c r="K8" s="140">
        <v>250</v>
      </c>
      <c r="L8" s="140">
        <v>249</v>
      </c>
      <c r="M8" s="35">
        <f t="shared" si="1"/>
        <v>499</v>
      </c>
      <c r="N8" s="139">
        <v>3</v>
      </c>
      <c r="O8" s="140">
        <v>239</v>
      </c>
      <c r="P8" s="140">
        <v>225</v>
      </c>
      <c r="Q8" s="35">
        <f t="shared" si="4"/>
        <v>464</v>
      </c>
      <c r="R8" s="139">
        <v>7</v>
      </c>
    </row>
    <row r="9" spans="1:18" x14ac:dyDescent="0.2">
      <c r="A9" s="49" t="s">
        <v>173</v>
      </c>
      <c r="B9" s="50" t="s">
        <v>159</v>
      </c>
      <c r="C9" s="51" t="s">
        <v>153</v>
      </c>
      <c r="D9" s="29" t="s">
        <v>175</v>
      </c>
      <c r="E9" s="90">
        <v>5</v>
      </c>
      <c r="F9" s="160" t="s">
        <v>273</v>
      </c>
      <c r="G9" s="160" t="s">
        <v>278</v>
      </c>
      <c r="H9" s="58" t="s">
        <v>279</v>
      </c>
      <c r="I9" s="99" t="s">
        <v>280</v>
      </c>
      <c r="J9" s="75">
        <f t="shared" si="3"/>
        <v>557</v>
      </c>
      <c r="K9" s="88">
        <v>0</v>
      </c>
      <c r="L9" s="88">
        <v>0</v>
      </c>
      <c r="M9" s="35">
        <f t="shared" si="1"/>
        <v>0</v>
      </c>
      <c r="N9" s="139"/>
      <c r="O9" s="140">
        <v>284</v>
      </c>
      <c r="P9" s="140">
        <v>273</v>
      </c>
      <c r="Q9" s="35">
        <f t="shared" si="4"/>
        <v>557</v>
      </c>
      <c r="R9" s="139">
        <v>2</v>
      </c>
    </row>
    <row r="10" spans="1:18" x14ac:dyDescent="0.2">
      <c r="A10" s="49" t="s">
        <v>173</v>
      </c>
      <c r="B10" s="50" t="s">
        <v>159</v>
      </c>
      <c r="C10" s="51" t="s">
        <v>153</v>
      </c>
      <c r="D10" s="29" t="s">
        <v>175</v>
      </c>
      <c r="E10" s="90">
        <v>6</v>
      </c>
      <c r="F10" s="47" t="s">
        <v>195</v>
      </c>
      <c r="G10" s="47" t="s">
        <v>196</v>
      </c>
      <c r="H10" s="45" t="s">
        <v>181</v>
      </c>
      <c r="I10" s="46" t="s">
        <v>248</v>
      </c>
      <c r="J10" s="75">
        <f t="shared" si="3"/>
        <v>539</v>
      </c>
      <c r="K10" s="140">
        <v>266</v>
      </c>
      <c r="L10" s="140">
        <v>273</v>
      </c>
      <c r="M10" s="35">
        <f t="shared" si="1"/>
        <v>539</v>
      </c>
      <c r="N10" s="139">
        <v>2</v>
      </c>
      <c r="O10" s="140">
        <v>0</v>
      </c>
      <c r="P10" s="140">
        <v>0</v>
      </c>
      <c r="Q10" s="35">
        <f t="shared" si="4"/>
        <v>0</v>
      </c>
      <c r="R10" s="139"/>
    </row>
    <row r="11" spans="1:18" x14ac:dyDescent="0.2">
      <c r="A11" s="49" t="s">
        <v>173</v>
      </c>
      <c r="B11" s="50" t="s">
        <v>159</v>
      </c>
      <c r="C11" s="51" t="s">
        <v>153</v>
      </c>
      <c r="D11" s="29" t="s">
        <v>175</v>
      </c>
      <c r="E11" s="90">
        <v>7</v>
      </c>
      <c r="F11" s="160" t="s">
        <v>275</v>
      </c>
      <c r="G11" s="160" t="s">
        <v>282</v>
      </c>
      <c r="H11" s="58" t="s">
        <v>188</v>
      </c>
      <c r="I11" s="99" t="s">
        <v>283</v>
      </c>
      <c r="J11" s="75">
        <f t="shared" si="3"/>
        <v>534</v>
      </c>
      <c r="K11" s="88">
        <v>0</v>
      </c>
      <c r="L11" s="88">
        <v>0</v>
      </c>
      <c r="M11" s="35">
        <f t="shared" si="1"/>
        <v>0</v>
      </c>
      <c r="N11" s="139"/>
      <c r="O11" s="140">
        <v>271</v>
      </c>
      <c r="P11" s="140">
        <v>263</v>
      </c>
      <c r="Q11" s="35">
        <f t="shared" si="4"/>
        <v>534</v>
      </c>
      <c r="R11" s="139">
        <v>3</v>
      </c>
    </row>
    <row r="12" spans="1:18" x14ac:dyDescent="0.2">
      <c r="A12" s="49" t="s">
        <v>173</v>
      </c>
      <c r="B12" s="50" t="s">
        <v>159</v>
      </c>
      <c r="C12" s="51" t="s">
        <v>153</v>
      </c>
      <c r="D12" s="29" t="s">
        <v>175</v>
      </c>
      <c r="E12" s="90">
        <v>8</v>
      </c>
      <c r="F12" s="47" t="s">
        <v>206</v>
      </c>
      <c r="G12" s="47" t="s">
        <v>207</v>
      </c>
      <c r="H12" s="45" t="s">
        <v>188</v>
      </c>
      <c r="I12" s="46" t="s">
        <v>251</v>
      </c>
      <c r="J12" s="75">
        <f t="shared" si="3"/>
        <v>491</v>
      </c>
      <c r="K12" s="140">
        <v>243</v>
      </c>
      <c r="L12" s="140">
        <v>248</v>
      </c>
      <c r="M12" s="35">
        <f t="shared" si="1"/>
        <v>491</v>
      </c>
      <c r="N12" s="139">
        <v>5</v>
      </c>
      <c r="O12" s="88">
        <v>0</v>
      </c>
      <c r="P12" s="88">
        <v>0</v>
      </c>
      <c r="Q12" s="35">
        <f t="shared" si="4"/>
        <v>0</v>
      </c>
      <c r="R12" s="139"/>
    </row>
    <row r="13" spans="1:18" x14ac:dyDescent="0.2">
      <c r="A13" s="49" t="s">
        <v>173</v>
      </c>
      <c r="B13" s="50" t="s">
        <v>159</v>
      </c>
      <c r="C13" s="51" t="s">
        <v>153</v>
      </c>
      <c r="D13" s="29" t="s">
        <v>175</v>
      </c>
      <c r="E13" s="90">
        <v>9</v>
      </c>
      <c r="F13" s="57" t="s">
        <v>264</v>
      </c>
      <c r="G13" s="57" t="s">
        <v>265</v>
      </c>
      <c r="H13" s="45" t="s">
        <v>188</v>
      </c>
      <c r="I13" s="99" t="s">
        <v>266</v>
      </c>
      <c r="J13" s="75">
        <f t="shared" si="3"/>
        <v>476</v>
      </c>
      <c r="K13" s="88">
        <v>0</v>
      </c>
      <c r="L13" s="88">
        <v>0</v>
      </c>
      <c r="M13" s="35">
        <f t="shared" si="1"/>
        <v>0</v>
      </c>
      <c r="N13" s="139"/>
      <c r="O13" s="140">
        <v>235</v>
      </c>
      <c r="P13" s="140">
        <v>241</v>
      </c>
      <c r="Q13" s="35">
        <f t="shared" si="4"/>
        <v>476</v>
      </c>
      <c r="R13" s="139">
        <v>6</v>
      </c>
    </row>
    <row r="14" spans="1:18" x14ac:dyDescent="0.2">
      <c r="A14" s="49" t="s">
        <v>173</v>
      </c>
      <c r="B14" s="50" t="s">
        <v>159</v>
      </c>
      <c r="C14" s="51" t="s">
        <v>153</v>
      </c>
      <c r="D14" s="29" t="s">
        <v>175</v>
      </c>
      <c r="E14" s="90">
        <v>10</v>
      </c>
      <c r="F14" s="47" t="s">
        <v>253</v>
      </c>
      <c r="G14" s="47" t="s">
        <v>254</v>
      </c>
      <c r="H14" s="45" t="s">
        <v>180</v>
      </c>
      <c r="I14" s="46" t="s">
        <v>255</v>
      </c>
      <c r="J14" s="75">
        <v>455</v>
      </c>
      <c r="K14" s="88"/>
      <c r="L14" s="88"/>
      <c r="M14" s="35">
        <v>455</v>
      </c>
      <c r="N14" s="139">
        <v>7</v>
      </c>
      <c r="O14" s="140">
        <v>0</v>
      </c>
      <c r="P14" s="140">
        <v>0</v>
      </c>
      <c r="Q14" s="35">
        <f t="shared" si="4"/>
        <v>0</v>
      </c>
      <c r="R14" s="139"/>
    </row>
    <row r="15" spans="1:18" x14ac:dyDescent="0.2">
      <c r="A15" s="49" t="s">
        <v>173</v>
      </c>
      <c r="B15" s="50" t="s">
        <v>159</v>
      </c>
      <c r="C15" s="52" t="s">
        <v>156</v>
      </c>
      <c r="D15" s="29" t="s">
        <v>174</v>
      </c>
      <c r="E15" s="146">
        <v>1</v>
      </c>
      <c r="F15" s="72"/>
      <c r="G15" s="72"/>
      <c r="H15" s="45"/>
      <c r="I15" s="102"/>
      <c r="J15" s="75">
        <f t="shared" ref="J15" si="5">+M15+Q15</f>
        <v>0</v>
      </c>
      <c r="K15" s="88"/>
      <c r="L15" s="88"/>
      <c r="M15" s="35">
        <f t="shared" ref="M15" si="6">SUM(K15:L15)</f>
        <v>0</v>
      </c>
      <c r="N15" s="139"/>
      <c r="O15" s="88"/>
      <c r="P15" s="88"/>
      <c r="Q15" s="35">
        <f t="shared" ref="Q15" si="7">SUM(O15+P15)</f>
        <v>0</v>
      </c>
      <c r="R15" s="139"/>
    </row>
    <row r="16" spans="1:18" x14ac:dyDescent="0.2">
      <c r="A16" s="49" t="s">
        <v>173</v>
      </c>
      <c r="B16" s="50" t="s">
        <v>159</v>
      </c>
      <c r="C16" s="52" t="s">
        <v>156</v>
      </c>
      <c r="D16" s="29" t="s">
        <v>175</v>
      </c>
      <c r="E16" s="146">
        <v>1</v>
      </c>
      <c r="F16" s="72" t="s">
        <v>186</v>
      </c>
      <c r="G16" s="72" t="s">
        <v>187</v>
      </c>
      <c r="H16" s="45" t="s">
        <v>188</v>
      </c>
      <c r="I16" s="46" t="s">
        <v>228</v>
      </c>
      <c r="J16" s="75">
        <f t="shared" ref="J16:J29" si="8">+M16+Q16</f>
        <v>1014</v>
      </c>
      <c r="K16" s="155">
        <v>261</v>
      </c>
      <c r="L16" s="155">
        <v>260</v>
      </c>
      <c r="M16" s="35">
        <f t="shared" ref="M16:M29" si="9">SUM(K16+L16)</f>
        <v>521</v>
      </c>
      <c r="N16" s="139">
        <v>3</v>
      </c>
      <c r="O16" s="141">
        <v>243</v>
      </c>
      <c r="P16" s="141">
        <v>250</v>
      </c>
      <c r="Q16" s="35">
        <f t="shared" ref="Q16:Q29" si="10">SUM(O16+P16)</f>
        <v>493</v>
      </c>
      <c r="R16" s="139">
        <v>1</v>
      </c>
    </row>
    <row r="17" spans="1:18" x14ac:dyDescent="0.2">
      <c r="A17" s="49" t="s">
        <v>173</v>
      </c>
      <c r="B17" s="50" t="s">
        <v>159</v>
      </c>
      <c r="C17" s="52" t="s">
        <v>156</v>
      </c>
      <c r="D17" s="29" t="s">
        <v>175</v>
      </c>
      <c r="E17" s="91">
        <v>2</v>
      </c>
      <c r="F17" s="72" t="s">
        <v>229</v>
      </c>
      <c r="G17" s="72" t="s">
        <v>230</v>
      </c>
      <c r="H17" s="45" t="s">
        <v>181</v>
      </c>
      <c r="I17" s="46" t="s">
        <v>231</v>
      </c>
      <c r="J17" s="75">
        <f t="shared" si="8"/>
        <v>999</v>
      </c>
      <c r="K17" s="155">
        <v>256</v>
      </c>
      <c r="L17" s="155">
        <v>264</v>
      </c>
      <c r="M17" s="35">
        <f t="shared" si="9"/>
        <v>520</v>
      </c>
      <c r="N17" s="139">
        <v>4</v>
      </c>
      <c r="O17" s="88">
        <v>226</v>
      </c>
      <c r="P17" s="88">
        <v>253</v>
      </c>
      <c r="Q17" s="35">
        <f t="shared" si="10"/>
        <v>479</v>
      </c>
      <c r="R17" s="139">
        <v>4</v>
      </c>
    </row>
    <row r="18" spans="1:18" x14ac:dyDescent="0.2">
      <c r="A18" s="49" t="s">
        <v>173</v>
      </c>
      <c r="B18" s="50" t="s">
        <v>159</v>
      </c>
      <c r="C18" s="52" t="s">
        <v>156</v>
      </c>
      <c r="D18" s="29" t="s">
        <v>175</v>
      </c>
      <c r="E18" s="91">
        <v>3</v>
      </c>
      <c r="F18" s="72" t="s">
        <v>232</v>
      </c>
      <c r="G18" s="72" t="s">
        <v>233</v>
      </c>
      <c r="H18" s="45" t="s">
        <v>234</v>
      </c>
      <c r="I18" s="46" t="s">
        <v>235</v>
      </c>
      <c r="J18" s="75">
        <f t="shared" si="8"/>
        <v>996</v>
      </c>
      <c r="K18" s="155">
        <v>259</v>
      </c>
      <c r="L18" s="155">
        <v>251</v>
      </c>
      <c r="M18" s="35">
        <f t="shared" si="9"/>
        <v>510</v>
      </c>
      <c r="N18" s="139">
        <v>5</v>
      </c>
      <c r="O18" s="141">
        <v>241</v>
      </c>
      <c r="P18" s="141">
        <v>245</v>
      </c>
      <c r="Q18" s="35">
        <f t="shared" si="10"/>
        <v>486</v>
      </c>
      <c r="R18" s="139">
        <v>2</v>
      </c>
    </row>
    <row r="19" spans="1:18" x14ac:dyDescent="0.2">
      <c r="A19" s="49" t="s">
        <v>173</v>
      </c>
      <c r="B19" s="50" t="s">
        <v>159</v>
      </c>
      <c r="C19" s="52" t="s">
        <v>156</v>
      </c>
      <c r="D19" s="29" t="s">
        <v>175</v>
      </c>
      <c r="E19" s="91">
        <v>4</v>
      </c>
      <c r="F19" s="72" t="s">
        <v>189</v>
      </c>
      <c r="G19" s="72" t="s">
        <v>190</v>
      </c>
      <c r="H19" s="45" t="s">
        <v>188</v>
      </c>
      <c r="I19" s="46" t="s">
        <v>237</v>
      </c>
      <c r="J19" s="75">
        <f t="shared" si="8"/>
        <v>944</v>
      </c>
      <c r="K19" s="155">
        <v>249</v>
      </c>
      <c r="L19" s="155">
        <v>217</v>
      </c>
      <c r="M19" s="35">
        <f t="shared" si="9"/>
        <v>466</v>
      </c>
      <c r="N19" s="139">
        <v>7</v>
      </c>
      <c r="O19" s="88">
        <v>234</v>
      </c>
      <c r="P19" s="88">
        <v>244</v>
      </c>
      <c r="Q19" s="35">
        <f t="shared" si="10"/>
        <v>478</v>
      </c>
      <c r="R19" s="139">
        <v>6</v>
      </c>
    </row>
    <row r="20" spans="1:18" x14ac:dyDescent="0.2">
      <c r="A20" s="49" t="s">
        <v>173</v>
      </c>
      <c r="B20" s="50" t="s">
        <v>159</v>
      </c>
      <c r="C20" s="52" t="s">
        <v>156</v>
      </c>
      <c r="D20" s="29" t="s">
        <v>175</v>
      </c>
      <c r="E20" s="91">
        <v>5</v>
      </c>
      <c r="F20" s="72" t="s">
        <v>239</v>
      </c>
      <c r="G20" s="72" t="s">
        <v>240</v>
      </c>
      <c r="H20" s="45" t="s">
        <v>180</v>
      </c>
      <c r="I20" s="46" t="s">
        <v>241</v>
      </c>
      <c r="J20" s="75">
        <f t="shared" si="8"/>
        <v>912</v>
      </c>
      <c r="K20" s="155">
        <v>211</v>
      </c>
      <c r="L20" s="155">
        <v>223</v>
      </c>
      <c r="M20" s="35">
        <f t="shared" si="9"/>
        <v>434</v>
      </c>
      <c r="N20" s="139">
        <v>9</v>
      </c>
      <c r="O20" s="88">
        <v>235</v>
      </c>
      <c r="P20" s="88">
        <v>243</v>
      </c>
      <c r="Q20" s="35">
        <f t="shared" si="10"/>
        <v>478</v>
      </c>
      <c r="R20" s="139">
        <v>5</v>
      </c>
    </row>
    <row r="21" spans="1:18" x14ac:dyDescent="0.2">
      <c r="A21" s="49" t="s">
        <v>173</v>
      </c>
      <c r="B21" s="50" t="s">
        <v>159</v>
      </c>
      <c r="C21" s="52" t="s">
        <v>156</v>
      </c>
      <c r="D21" s="29" t="s">
        <v>175</v>
      </c>
      <c r="E21" s="91">
        <v>6</v>
      </c>
      <c r="F21" s="72" t="s">
        <v>182</v>
      </c>
      <c r="G21" s="72" t="s">
        <v>183</v>
      </c>
      <c r="H21" s="45" t="s">
        <v>181</v>
      </c>
      <c r="I21" s="46" t="s">
        <v>245</v>
      </c>
      <c r="J21" s="75">
        <f t="shared" si="8"/>
        <v>878</v>
      </c>
      <c r="K21" s="155">
        <v>189</v>
      </c>
      <c r="L21" s="155">
        <v>241</v>
      </c>
      <c r="M21" s="35">
        <f t="shared" si="9"/>
        <v>430</v>
      </c>
      <c r="N21" s="139">
        <v>11</v>
      </c>
      <c r="O21" s="88">
        <v>238</v>
      </c>
      <c r="P21" s="88">
        <v>210</v>
      </c>
      <c r="Q21" s="35">
        <f t="shared" si="10"/>
        <v>448</v>
      </c>
      <c r="R21" s="139">
        <v>7</v>
      </c>
    </row>
    <row r="22" spans="1:18" x14ac:dyDescent="0.2">
      <c r="A22" s="49" t="s">
        <v>173</v>
      </c>
      <c r="B22" s="50" t="s">
        <v>159</v>
      </c>
      <c r="C22" s="52" t="s">
        <v>156</v>
      </c>
      <c r="D22" s="29" t="s">
        <v>175</v>
      </c>
      <c r="E22" s="91">
        <v>7</v>
      </c>
      <c r="F22" s="72" t="s">
        <v>194</v>
      </c>
      <c r="G22" s="72" t="s">
        <v>191</v>
      </c>
      <c r="H22" s="45" t="s">
        <v>188</v>
      </c>
      <c r="I22" s="46" t="s">
        <v>236</v>
      </c>
      <c r="J22" s="75">
        <f t="shared" si="8"/>
        <v>874</v>
      </c>
      <c r="K22" s="155">
        <v>231</v>
      </c>
      <c r="L22" s="155">
        <v>250</v>
      </c>
      <c r="M22" s="35">
        <f t="shared" si="9"/>
        <v>481</v>
      </c>
      <c r="N22" s="139">
        <v>6</v>
      </c>
      <c r="O22" s="88">
        <v>168</v>
      </c>
      <c r="P22" s="88">
        <v>225</v>
      </c>
      <c r="Q22" s="35">
        <f t="shared" si="10"/>
        <v>393</v>
      </c>
      <c r="R22" s="139">
        <v>9</v>
      </c>
    </row>
    <row r="23" spans="1:18" x14ac:dyDescent="0.2">
      <c r="A23" s="49" t="s">
        <v>173</v>
      </c>
      <c r="B23" s="50" t="s">
        <v>159</v>
      </c>
      <c r="C23" s="52" t="s">
        <v>156</v>
      </c>
      <c r="D23" s="29" t="s">
        <v>175</v>
      </c>
      <c r="E23" s="91">
        <v>8</v>
      </c>
      <c r="F23" s="72" t="s">
        <v>184</v>
      </c>
      <c r="G23" s="72" t="s">
        <v>185</v>
      </c>
      <c r="H23" s="45" t="s">
        <v>181</v>
      </c>
      <c r="I23" s="46" t="s">
        <v>246</v>
      </c>
      <c r="J23" s="75">
        <f t="shared" si="8"/>
        <v>868</v>
      </c>
      <c r="K23" s="155">
        <v>207</v>
      </c>
      <c r="L23" s="155">
        <v>216</v>
      </c>
      <c r="M23" s="35">
        <f t="shared" si="9"/>
        <v>423</v>
      </c>
      <c r="N23" s="139">
        <v>12</v>
      </c>
      <c r="O23" s="88">
        <v>233</v>
      </c>
      <c r="P23" s="88">
        <v>212</v>
      </c>
      <c r="Q23" s="35">
        <f t="shared" si="10"/>
        <v>445</v>
      </c>
      <c r="R23" s="139">
        <v>8</v>
      </c>
    </row>
    <row r="24" spans="1:18" x14ac:dyDescent="0.2">
      <c r="A24" s="49" t="s">
        <v>173</v>
      </c>
      <c r="B24" s="50" t="s">
        <v>159</v>
      </c>
      <c r="C24" s="52" t="s">
        <v>156</v>
      </c>
      <c r="D24" s="29" t="s">
        <v>175</v>
      </c>
      <c r="E24" s="91">
        <v>9</v>
      </c>
      <c r="F24" s="72" t="s">
        <v>242</v>
      </c>
      <c r="G24" s="72" t="s">
        <v>243</v>
      </c>
      <c r="H24" s="45" t="s">
        <v>188</v>
      </c>
      <c r="I24" s="46" t="s">
        <v>244</v>
      </c>
      <c r="J24" s="75">
        <f t="shared" si="8"/>
        <v>824</v>
      </c>
      <c r="K24" s="155">
        <v>219</v>
      </c>
      <c r="L24" s="155">
        <v>213</v>
      </c>
      <c r="M24" s="35">
        <f t="shared" si="9"/>
        <v>432</v>
      </c>
      <c r="N24" s="139">
        <v>10</v>
      </c>
      <c r="O24" s="88">
        <v>207</v>
      </c>
      <c r="P24" s="88">
        <v>185</v>
      </c>
      <c r="Q24" s="35">
        <f t="shared" si="10"/>
        <v>392</v>
      </c>
      <c r="R24" s="139">
        <v>10</v>
      </c>
    </row>
    <row r="25" spans="1:18" x14ac:dyDescent="0.2">
      <c r="A25" s="49" t="s">
        <v>173</v>
      </c>
      <c r="B25" s="50" t="s">
        <v>159</v>
      </c>
      <c r="C25" s="52" t="s">
        <v>156</v>
      </c>
      <c r="D25" s="29" t="s">
        <v>175</v>
      </c>
      <c r="E25" s="91">
        <v>10</v>
      </c>
      <c r="F25" s="72" t="s">
        <v>224</v>
      </c>
      <c r="G25" s="72" t="s">
        <v>225</v>
      </c>
      <c r="H25" s="45" t="s">
        <v>188</v>
      </c>
      <c r="I25" s="46" t="s">
        <v>226</v>
      </c>
      <c r="J25" s="75">
        <f t="shared" si="8"/>
        <v>560</v>
      </c>
      <c r="K25" s="155">
        <v>277</v>
      </c>
      <c r="L25" s="155">
        <v>283</v>
      </c>
      <c r="M25" s="35">
        <f t="shared" si="9"/>
        <v>560</v>
      </c>
      <c r="N25" s="139">
        <v>1</v>
      </c>
      <c r="O25" s="141"/>
      <c r="P25" s="141"/>
      <c r="Q25" s="35">
        <f t="shared" si="10"/>
        <v>0</v>
      </c>
      <c r="R25" s="139"/>
    </row>
    <row r="26" spans="1:18" x14ac:dyDescent="0.2">
      <c r="A26" s="49" t="s">
        <v>173</v>
      </c>
      <c r="B26" s="50" t="s">
        <v>159</v>
      </c>
      <c r="C26" s="52" t="s">
        <v>156</v>
      </c>
      <c r="D26" s="29" t="s">
        <v>175</v>
      </c>
      <c r="E26" s="91">
        <v>11</v>
      </c>
      <c r="F26" s="72" t="s">
        <v>178</v>
      </c>
      <c r="G26" s="72" t="s">
        <v>179</v>
      </c>
      <c r="H26" s="45" t="s">
        <v>180</v>
      </c>
      <c r="I26" s="46" t="s">
        <v>227</v>
      </c>
      <c r="J26" s="75">
        <f t="shared" si="8"/>
        <v>542</v>
      </c>
      <c r="K26" s="155">
        <v>279</v>
      </c>
      <c r="L26" s="155">
        <v>263</v>
      </c>
      <c r="M26" s="35">
        <f t="shared" si="9"/>
        <v>542</v>
      </c>
      <c r="N26" s="139">
        <v>2</v>
      </c>
      <c r="O26" s="141"/>
      <c r="P26" s="141"/>
      <c r="Q26" s="35">
        <f t="shared" si="10"/>
        <v>0</v>
      </c>
      <c r="R26" s="139"/>
    </row>
    <row r="27" spans="1:18" x14ac:dyDescent="0.2">
      <c r="A27" s="49" t="s">
        <v>173</v>
      </c>
      <c r="B27" s="50" t="s">
        <v>159</v>
      </c>
      <c r="C27" s="52" t="s">
        <v>156</v>
      </c>
      <c r="D27" s="29" t="s">
        <v>175</v>
      </c>
      <c r="E27" s="91">
        <v>12</v>
      </c>
      <c r="F27" s="128" t="s">
        <v>270</v>
      </c>
      <c r="G27" s="128" t="s">
        <v>271</v>
      </c>
      <c r="H27" s="45" t="s">
        <v>188</v>
      </c>
      <c r="I27" s="29" t="s">
        <v>272</v>
      </c>
      <c r="J27" s="75">
        <f t="shared" si="8"/>
        <v>483</v>
      </c>
      <c r="K27" s="155">
        <v>0</v>
      </c>
      <c r="L27" s="155">
        <v>0</v>
      </c>
      <c r="M27" s="35">
        <f t="shared" si="9"/>
        <v>0</v>
      </c>
      <c r="N27" s="139"/>
      <c r="O27" s="141">
        <v>244</v>
      </c>
      <c r="P27" s="141">
        <v>239</v>
      </c>
      <c r="Q27" s="35">
        <f t="shared" si="10"/>
        <v>483</v>
      </c>
      <c r="R27" s="139">
        <v>3</v>
      </c>
    </row>
    <row r="28" spans="1:18" x14ac:dyDescent="0.2">
      <c r="A28" s="49" t="s">
        <v>173</v>
      </c>
      <c r="B28" s="50" t="s">
        <v>159</v>
      </c>
      <c r="C28" s="52" t="s">
        <v>156</v>
      </c>
      <c r="D28" s="29" t="s">
        <v>175</v>
      </c>
      <c r="E28" s="91">
        <v>13</v>
      </c>
      <c r="F28" s="72" t="s">
        <v>192</v>
      </c>
      <c r="G28" s="72" t="s">
        <v>193</v>
      </c>
      <c r="H28" s="45" t="s">
        <v>188</v>
      </c>
      <c r="I28" s="46" t="s">
        <v>238</v>
      </c>
      <c r="J28" s="75">
        <f t="shared" si="8"/>
        <v>435</v>
      </c>
      <c r="K28" s="155">
        <v>245</v>
      </c>
      <c r="L28" s="155">
        <v>190</v>
      </c>
      <c r="M28" s="35">
        <f t="shared" si="9"/>
        <v>435</v>
      </c>
      <c r="N28" s="139">
        <v>8</v>
      </c>
      <c r="O28" s="88"/>
      <c r="P28" s="88"/>
      <c r="Q28" s="35">
        <f t="shared" si="10"/>
        <v>0</v>
      </c>
      <c r="R28" s="139"/>
    </row>
    <row r="29" spans="1:18" x14ac:dyDescent="0.2">
      <c r="A29" s="49" t="s">
        <v>173</v>
      </c>
      <c r="B29" s="50" t="s">
        <v>159</v>
      </c>
      <c r="C29" s="52" t="s">
        <v>156</v>
      </c>
      <c r="D29" s="29" t="s">
        <v>175</v>
      </c>
      <c r="E29" s="91">
        <v>14</v>
      </c>
      <c r="F29" s="183" t="s">
        <v>276</v>
      </c>
      <c r="G29" s="183" t="s">
        <v>289</v>
      </c>
      <c r="H29" s="45" t="s">
        <v>188</v>
      </c>
      <c r="I29" s="29" t="s">
        <v>290</v>
      </c>
      <c r="J29" s="75">
        <f t="shared" si="8"/>
        <v>387</v>
      </c>
      <c r="K29" s="155">
        <v>0</v>
      </c>
      <c r="L29" s="155">
        <v>0</v>
      </c>
      <c r="M29" s="35">
        <f t="shared" si="9"/>
        <v>0</v>
      </c>
      <c r="N29" s="139"/>
      <c r="O29" s="88">
        <v>196</v>
      </c>
      <c r="P29" s="88">
        <v>191</v>
      </c>
      <c r="Q29" s="35">
        <f t="shared" si="10"/>
        <v>387</v>
      </c>
      <c r="R29" s="139">
        <v>11</v>
      </c>
    </row>
    <row r="30" spans="1:18" x14ac:dyDescent="0.2">
      <c r="A30" s="241" t="s">
        <v>173</v>
      </c>
      <c r="B30" s="231" t="s">
        <v>159</v>
      </c>
      <c r="C30" s="199" t="s">
        <v>160</v>
      </c>
      <c r="D30" s="200" t="s">
        <v>176</v>
      </c>
      <c r="E30" s="242">
        <v>1</v>
      </c>
      <c r="F30" s="47" t="s">
        <v>197</v>
      </c>
      <c r="G30" s="47" t="s">
        <v>198</v>
      </c>
      <c r="H30" s="45" t="s">
        <v>181</v>
      </c>
      <c r="I30" s="46" t="s">
        <v>247</v>
      </c>
      <c r="J30" s="244">
        <f>+K30+O30</f>
        <v>3252</v>
      </c>
      <c r="K30" s="244">
        <f>566+542+539</f>
        <v>1647</v>
      </c>
      <c r="L30" s="244"/>
      <c r="M30" s="244"/>
      <c r="N30" s="240">
        <v>1</v>
      </c>
      <c r="O30" s="245">
        <f>562+557+486</f>
        <v>1605</v>
      </c>
      <c r="P30" s="245"/>
      <c r="Q30" s="245"/>
      <c r="R30" s="240">
        <v>1</v>
      </c>
    </row>
    <row r="31" spans="1:18" x14ac:dyDescent="0.2">
      <c r="A31" s="241"/>
      <c r="B31" s="231"/>
      <c r="C31" s="199"/>
      <c r="D31" s="201"/>
      <c r="E31" s="242"/>
      <c r="F31" s="72" t="s">
        <v>178</v>
      </c>
      <c r="G31" s="72" t="s">
        <v>179</v>
      </c>
      <c r="H31" s="45" t="s">
        <v>180</v>
      </c>
      <c r="I31" s="46" t="s">
        <v>227</v>
      </c>
      <c r="J31" s="244"/>
      <c r="K31" s="244"/>
      <c r="L31" s="244"/>
      <c r="M31" s="244"/>
      <c r="N31" s="240"/>
      <c r="O31" s="245"/>
      <c r="P31" s="245"/>
      <c r="Q31" s="245"/>
      <c r="R31" s="240"/>
    </row>
    <row r="32" spans="1:18" x14ac:dyDescent="0.2">
      <c r="A32" s="241"/>
      <c r="B32" s="231"/>
      <c r="C32" s="199"/>
      <c r="D32" s="201"/>
      <c r="E32" s="242"/>
      <c r="F32" s="47" t="s">
        <v>195</v>
      </c>
      <c r="G32" s="47" t="s">
        <v>196</v>
      </c>
      <c r="H32" s="45" t="s">
        <v>181</v>
      </c>
      <c r="I32" s="46" t="s">
        <v>248</v>
      </c>
      <c r="J32" s="244"/>
      <c r="K32" s="244"/>
      <c r="L32" s="244"/>
      <c r="M32" s="244"/>
      <c r="N32" s="240"/>
      <c r="O32" s="245"/>
      <c r="P32" s="245"/>
      <c r="Q32" s="245"/>
      <c r="R32" s="240"/>
    </row>
    <row r="33" spans="1:18" x14ac:dyDescent="0.2">
      <c r="A33" s="241"/>
      <c r="B33" s="231"/>
      <c r="C33" s="199"/>
      <c r="D33" s="201"/>
      <c r="E33" s="242"/>
      <c r="F33" s="173" t="s">
        <v>197</v>
      </c>
      <c r="G33" s="173" t="s">
        <v>198</v>
      </c>
      <c r="H33" s="174" t="s">
        <v>181</v>
      </c>
      <c r="I33" s="175" t="s">
        <v>247</v>
      </c>
      <c r="J33" s="244"/>
      <c r="K33" s="244"/>
      <c r="L33" s="244"/>
      <c r="M33" s="244"/>
      <c r="N33" s="240"/>
      <c r="O33" s="245"/>
      <c r="P33" s="245"/>
      <c r="Q33" s="245"/>
      <c r="R33" s="240"/>
    </row>
    <row r="34" spans="1:18" x14ac:dyDescent="0.2">
      <c r="A34" s="241"/>
      <c r="B34" s="231"/>
      <c r="C34" s="199"/>
      <c r="D34" s="201"/>
      <c r="E34" s="242"/>
      <c r="F34" s="177" t="s">
        <v>273</v>
      </c>
      <c r="G34" s="177" t="s">
        <v>278</v>
      </c>
      <c r="H34" s="178" t="s">
        <v>279</v>
      </c>
      <c r="I34" s="179" t="s">
        <v>280</v>
      </c>
      <c r="J34" s="244"/>
      <c r="K34" s="244"/>
      <c r="L34" s="244"/>
      <c r="M34" s="244"/>
      <c r="N34" s="240"/>
      <c r="O34" s="245"/>
      <c r="P34" s="245"/>
      <c r="Q34" s="245"/>
      <c r="R34" s="240"/>
    </row>
    <row r="35" spans="1:18" x14ac:dyDescent="0.2">
      <c r="A35" s="241"/>
      <c r="B35" s="231"/>
      <c r="C35" s="199"/>
      <c r="D35" s="201"/>
      <c r="E35" s="242"/>
      <c r="F35" s="176" t="s">
        <v>232</v>
      </c>
      <c r="G35" s="176" t="s">
        <v>233</v>
      </c>
      <c r="H35" s="174" t="s">
        <v>234</v>
      </c>
      <c r="I35" s="175" t="s">
        <v>235</v>
      </c>
      <c r="J35" s="244"/>
      <c r="K35" s="244"/>
      <c r="L35" s="244"/>
      <c r="M35" s="244"/>
      <c r="N35" s="240"/>
      <c r="O35" s="245"/>
      <c r="P35" s="245"/>
      <c r="Q35" s="245"/>
      <c r="R35" s="240"/>
    </row>
    <row r="36" spans="1:18" x14ac:dyDescent="0.2">
      <c r="A36" s="241" t="s">
        <v>173</v>
      </c>
      <c r="B36" s="231" t="s">
        <v>159</v>
      </c>
      <c r="C36" s="199" t="s">
        <v>160</v>
      </c>
      <c r="D36" s="200" t="s">
        <v>176</v>
      </c>
      <c r="E36" s="246"/>
      <c r="F36" s="72" t="s">
        <v>224</v>
      </c>
      <c r="G36" s="72" t="s">
        <v>225</v>
      </c>
      <c r="H36" s="45" t="s">
        <v>188</v>
      </c>
      <c r="I36" s="46" t="s">
        <v>226</v>
      </c>
      <c r="J36" s="244">
        <f t="shared" ref="J36" si="11">+K36+O36</f>
        <v>3113</v>
      </c>
      <c r="K36" s="244">
        <f>560+521+499</f>
        <v>1580</v>
      </c>
      <c r="L36" s="244"/>
      <c r="M36" s="244"/>
      <c r="N36" s="240">
        <v>2</v>
      </c>
      <c r="O36" s="245">
        <f>534+506+493</f>
        <v>1533</v>
      </c>
      <c r="P36" s="245"/>
      <c r="Q36" s="245"/>
      <c r="R36" s="240">
        <v>2</v>
      </c>
    </row>
    <row r="37" spans="1:18" x14ac:dyDescent="0.2">
      <c r="A37" s="241"/>
      <c r="B37" s="231"/>
      <c r="C37" s="199"/>
      <c r="D37" s="200"/>
      <c r="E37" s="246"/>
      <c r="F37" s="72" t="s">
        <v>186</v>
      </c>
      <c r="G37" s="72" t="s">
        <v>187</v>
      </c>
      <c r="H37" s="45" t="s">
        <v>188</v>
      </c>
      <c r="I37" s="46" t="s">
        <v>228</v>
      </c>
      <c r="J37" s="244"/>
      <c r="K37" s="244"/>
      <c r="L37" s="244"/>
      <c r="M37" s="244"/>
      <c r="N37" s="240"/>
      <c r="O37" s="245"/>
      <c r="P37" s="245"/>
      <c r="Q37" s="245"/>
      <c r="R37" s="240"/>
    </row>
    <row r="38" spans="1:18" x14ac:dyDescent="0.2">
      <c r="A38" s="241"/>
      <c r="B38" s="231"/>
      <c r="C38" s="199"/>
      <c r="D38" s="200"/>
      <c r="E38" s="246"/>
      <c r="F38" s="47" t="s">
        <v>204</v>
      </c>
      <c r="G38" s="47" t="s">
        <v>205</v>
      </c>
      <c r="H38" s="45" t="s">
        <v>188</v>
      </c>
      <c r="I38" s="46" t="s">
        <v>249</v>
      </c>
      <c r="J38" s="244"/>
      <c r="K38" s="244"/>
      <c r="L38" s="244"/>
      <c r="M38" s="244"/>
      <c r="N38" s="240"/>
      <c r="O38" s="245"/>
      <c r="P38" s="245"/>
      <c r="Q38" s="245"/>
      <c r="R38" s="240"/>
    </row>
    <row r="39" spans="1:18" x14ac:dyDescent="0.2">
      <c r="A39" s="241"/>
      <c r="B39" s="231"/>
      <c r="C39" s="199"/>
      <c r="D39" s="200"/>
      <c r="E39" s="246"/>
      <c r="F39" s="177" t="s">
        <v>275</v>
      </c>
      <c r="G39" s="177" t="s">
        <v>282</v>
      </c>
      <c r="H39" s="178" t="s">
        <v>188</v>
      </c>
      <c r="I39" s="179" t="s">
        <v>283</v>
      </c>
      <c r="J39" s="244"/>
      <c r="K39" s="244"/>
      <c r="L39" s="244"/>
      <c r="M39" s="244"/>
      <c r="N39" s="240"/>
      <c r="O39" s="245"/>
      <c r="P39" s="245"/>
      <c r="Q39" s="245"/>
      <c r="R39" s="240"/>
    </row>
    <row r="40" spans="1:18" x14ac:dyDescent="0.2">
      <c r="A40" s="241"/>
      <c r="B40" s="231"/>
      <c r="C40" s="199"/>
      <c r="D40" s="200"/>
      <c r="E40" s="246"/>
      <c r="F40" s="173" t="s">
        <v>199</v>
      </c>
      <c r="G40" s="173" t="s">
        <v>200</v>
      </c>
      <c r="H40" s="174" t="s">
        <v>188</v>
      </c>
      <c r="I40" s="175" t="s">
        <v>252</v>
      </c>
      <c r="J40" s="244"/>
      <c r="K40" s="244"/>
      <c r="L40" s="244"/>
      <c r="M40" s="244"/>
      <c r="N40" s="240"/>
      <c r="O40" s="245"/>
      <c r="P40" s="245"/>
      <c r="Q40" s="245"/>
      <c r="R40" s="240"/>
    </row>
    <row r="41" spans="1:18" x14ac:dyDescent="0.2">
      <c r="A41" s="241"/>
      <c r="B41" s="231"/>
      <c r="C41" s="199"/>
      <c r="D41" s="200"/>
      <c r="E41" s="246"/>
      <c r="F41" s="176" t="s">
        <v>186</v>
      </c>
      <c r="G41" s="176" t="s">
        <v>187</v>
      </c>
      <c r="H41" s="174" t="s">
        <v>188</v>
      </c>
      <c r="I41" s="175" t="s">
        <v>228</v>
      </c>
      <c r="J41" s="244"/>
      <c r="K41" s="244"/>
      <c r="L41" s="244"/>
      <c r="M41" s="244"/>
      <c r="N41" s="240"/>
      <c r="O41" s="245"/>
      <c r="P41" s="245"/>
      <c r="Q41" s="245"/>
      <c r="R41" s="240"/>
    </row>
    <row r="42" spans="1:18" x14ac:dyDescent="0.2">
      <c r="A42" s="49" t="s">
        <v>173</v>
      </c>
      <c r="B42" s="50" t="s">
        <v>159</v>
      </c>
      <c r="C42" s="51" t="s">
        <v>153</v>
      </c>
      <c r="D42" s="29" t="s">
        <v>165</v>
      </c>
      <c r="E42" s="89">
        <v>1</v>
      </c>
      <c r="F42" s="160" t="s">
        <v>217</v>
      </c>
      <c r="G42" s="160" t="s">
        <v>277</v>
      </c>
      <c r="H42" s="45" t="s">
        <v>188</v>
      </c>
      <c r="I42" s="119" t="s">
        <v>216</v>
      </c>
      <c r="J42" s="75">
        <f>+M42+Q42</f>
        <v>809</v>
      </c>
      <c r="K42" s="88">
        <v>216</v>
      </c>
      <c r="L42" s="88">
        <v>234</v>
      </c>
      <c r="M42" s="35">
        <f>SUM(K42:L42)</f>
        <v>450</v>
      </c>
      <c r="N42" s="139"/>
      <c r="O42" s="140">
        <v>183</v>
      </c>
      <c r="P42" s="140">
        <v>176</v>
      </c>
      <c r="Q42" s="35">
        <f>SUM(O42+P42)</f>
        <v>359</v>
      </c>
      <c r="R42" s="139"/>
    </row>
    <row r="43" spans="1:18" x14ac:dyDescent="0.2">
      <c r="A43" s="49" t="s">
        <v>173</v>
      </c>
      <c r="B43" s="50" t="s">
        <v>159</v>
      </c>
      <c r="C43" s="51" t="s">
        <v>153</v>
      </c>
      <c r="D43" s="29" t="s">
        <v>165</v>
      </c>
      <c r="E43" s="90"/>
      <c r="F43" s="47" t="s">
        <v>215</v>
      </c>
      <c r="G43" s="47" t="s">
        <v>214</v>
      </c>
      <c r="H43" s="45" t="s">
        <v>188</v>
      </c>
      <c r="I43" s="46" t="s">
        <v>213</v>
      </c>
      <c r="J43" s="75">
        <f>+M43+Q43</f>
        <v>508</v>
      </c>
      <c r="K43" s="140">
        <v>254</v>
      </c>
      <c r="L43" s="140">
        <v>254</v>
      </c>
      <c r="M43" s="35">
        <f>SUM(K43:L43)</f>
        <v>508</v>
      </c>
      <c r="N43" s="139">
        <v>1</v>
      </c>
      <c r="O43" s="88"/>
      <c r="P43" s="88"/>
      <c r="Q43" s="35">
        <f>SUM(O43+P43)</f>
        <v>0</v>
      </c>
      <c r="R43" s="139"/>
    </row>
    <row r="44" spans="1:18" x14ac:dyDescent="0.2">
      <c r="A44" s="49" t="s">
        <v>173</v>
      </c>
      <c r="B44" s="50" t="s">
        <v>159</v>
      </c>
      <c r="C44" s="51" t="s">
        <v>153</v>
      </c>
      <c r="D44" s="29" t="s">
        <v>165</v>
      </c>
      <c r="E44" s="146">
        <v>1</v>
      </c>
      <c r="F44" s="72" t="s">
        <v>223</v>
      </c>
      <c r="G44" s="72" t="s">
        <v>222</v>
      </c>
      <c r="H44" s="45" t="s">
        <v>188</v>
      </c>
      <c r="I44" s="46" t="s">
        <v>221</v>
      </c>
      <c r="J44" s="75">
        <f t="shared" ref="J44" si="12">+M44+Q44</f>
        <v>967</v>
      </c>
      <c r="K44" s="140">
        <v>233</v>
      </c>
      <c r="L44" s="140">
        <v>237</v>
      </c>
      <c r="M44" s="35">
        <f t="shared" ref="M44" si="13">SUM(K44:L44)</f>
        <v>470</v>
      </c>
      <c r="N44" s="139">
        <v>1</v>
      </c>
      <c r="O44" s="141">
        <v>245</v>
      </c>
      <c r="P44" s="141">
        <v>252</v>
      </c>
      <c r="Q44" s="35">
        <f t="shared" ref="Q44" si="14">SUM(O44+P44)</f>
        <v>497</v>
      </c>
      <c r="R44" s="139">
        <v>1</v>
      </c>
    </row>
    <row r="45" spans="1:18" x14ac:dyDescent="0.2">
      <c r="A45" s="49" t="s">
        <v>173</v>
      </c>
      <c r="B45" s="50" t="s">
        <v>159</v>
      </c>
      <c r="C45" s="51" t="s">
        <v>153</v>
      </c>
      <c r="D45" s="29" t="s">
        <v>165</v>
      </c>
      <c r="E45" s="91">
        <v>2</v>
      </c>
      <c r="F45" s="72" t="s">
        <v>220</v>
      </c>
      <c r="G45" s="72" t="s">
        <v>219</v>
      </c>
      <c r="H45" s="45" t="s">
        <v>188</v>
      </c>
      <c r="I45" s="46" t="s">
        <v>218</v>
      </c>
      <c r="J45" s="75">
        <f>+M45+Q45</f>
        <v>926</v>
      </c>
      <c r="K45" s="140">
        <v>233</v>
      </c>
      <c r="L45" s="140">
        <v>234</v>
      </c>
      <c r="M45" s="35">
        <f>SUM(K45:L45)</f>
        <v>467</v>
      </c>
      <c r="N45" s="139">
        <v>2</v>
      </c>
      <c r="O45" s="141">
        <v>230</v>
      </c>
      <c r="P45" s="141">
        <v>229</v>
      </c>
      <c r="Q45" s="35">
        <f>SUM(O45+P45)</f>
        <v>459</v>
      </c>
      <c r="R45" s="139">
        <v>3</v>
      </c>
    </row>
    <row r="46" spans="1:18" x14ac:dyDescent="0.2">
      <c r="A46" s="49" t="s">
        <v>173</v>
      </c>
      <c r="B46" s="50" t="s">
        <v>159</v>
      </c>
      <c r="C46" s="51" t="s">
        <v>153</v>
      </c>
      <c r="D46" s="29" t="s">
        <v>165</v>
      </c>
      <c r="E46" s="91">
        <v>3</v>
      </c>
      <c r="F46" s="156" t="s">
        <v>257</v>
      </c>
      <c r="G46" s="156" t="s">
        <v>258</v>
      </c>
      <c r="H46" s="45" t="s">
        <v>188</v>
      </c>
      <c r="I46" s="99" t="s">
        <v>259</v>
      </c>
      <c r="J46" s="75">
        <f>+M46+Q46</f>
        <v>490</v>
      </c>
      <c r="K46" s="88">
        <v>0</v>
      </c>
      <c r="L46" s="88">
        <v>0</v>
      </c>
      <c r="M46" s="35">
        <f>SUM(K46:L46)</f>
        <v>0</v>
      </c>
      <c r="N46" s="139"/>
      <c r="O46" s="88">
        <v>256</v>
      </c>
      <c r="P46" s="88">
        <v>234</v>
      </c>
      <c r="Q46" s="35">
        <f>SUM(O46+P46)</f>
        <v>490</v>
      </c>
      <c r="R46" s="139">
        <v>2</v>
      </c>
    </row>
    <row r="49" spans="5:9" x14ac:dyDescent="0.2">
      <c r="E49" s="53"/>
      <c r="F49" s="53"/>
      <c r="G49" s="53"/>
      <c r="H49" s="53"/>
      <c r="I49" s="53"/>
    </row>
    <row r="50" spans="5:9" x14ac:dyDescent="0.2">
      <c r="E50" s="53"/>
      <c r="F50" s="53"/>
      <c r="G50" s="53"/>
      <c r="H50" s="53"/>
      <c r="I50" s="53"/>
    </row>
    <row r="51" spans="5:9" x14ac:dyDescent="0.2">
      <c r="E51" s="53"/>
      <c r="F51" s="53"/>
      <c r="G51" s="53"/>
      <c r="H51" s="53"/>
      <c r="I51" s="53"/>
    </row>
  </sheetData>
  <sortState xmlns:xlrd2="http://schemas.microsoft.com/office/spreadsheetml/2017/richdata2" ref="F45:R46">
    <sortCondition descending="1" ref="J45:J46"/>
  </sortState>
  <mergeCells count="23">
    <mergeCell ref="D36:D41"/>
    <mergeCell ref="O36:Q41"/>
    <mergeCell ref="J30:J35"/>
    <mergeCell ref="K30:M35"/>
    <mergeCell ref="E36:E41"/>
    <mergeCell ref="J36:J41"/>
    <mergeCell ref="N36:N41"/>
    <mergeCell ref="R36:R41"/>
    <mergeCell ref="A1:R1"/>
    <mergeCell ref="A36:A41"/>
    <mergeCell ref="B36:B41"/>
    <mergeCell ref="C36:C41"/>
    <mergeCell ref="A30:A35"/>
    <mergeCell ref="B30:B35"/>
    <mergeCell ref="C30:C35"/>
    <mergeCell ref="D30:D35"/>
    <mergeCell ref="E30:E35"/>
    <mergeCell ref="N30:N35"/>
    <mergeCell ref="O3:R3"/>
    <mergeCell ref="K36:M41"/>
    <mergeCell ref="R30:R35"/>
    <mergeCell ref="O30:Q35"/>
    <mergeCell ref="K3:N3"/>
  </mergeCells>
  <phoneticPr fontId="0" type="noConversion"/>
  <pageMargins left="0.08" right="0.16" top="0.14000000000000001" bottom="0.13" header="0.15" footer="0.13"/>
  <pageSetup paperSize="9" scale="93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topLeftCell="A13" workbookViewId="0">
      <selection activeCell="J39" sqref="J39"/>
    </sheetView>
  </sheetViews>
  <sheetFormatPr baseColWidth="10" defaultColWidth="11.42578125" defaultRowHeight="12.75" x14ac:dyDescent="0.2"/>
  <cols>
    <col min="1" max="1" width="18.85546875" bestFit="1" customWidth="1"/>
    <col min="2" max="2" width="10" bestFit="1" customWidth="1"/>
    <col min="3" max="3" width="24.28515625" bestFit="1" customWidth="1"/>
    <col min="4" max="4" width="10.85546875" bestFit="1" customWidth="1"/>
    <col min="5" max="5" width="17.140625" bestFit="1" customWidth="1"/>
    <col min="6" max="6" width="9.140625" style="5" bestFit="1" customWidth="1"/>
    <col min="7" max="7" width="7.140625" style="5" bestFit="1" customWidth="1"/>
    <col min="8" max="9" width="7.5703125" style="5" bestFit="1" customWidth="1"/>
    <col min="10" max="10" width="5.28515625" style="5" bestFit="1" customWidth="1"/>
    <col min="11" max="11" width="11.5703125" style="5" bestFit="1" customWidth="1"/>
    <col min="12" max="12" width="12.7109375" customWidth="1"/>
    <col min="13" max="13" width="4.85546875" customWidth="1"/>
  </cols>
  <sheetData>
    <row r="1" spans="1:11" ht="18" x14ac:dyDescent="0.2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8" x14ac:dyDescent="0.25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8" x14ac:dyDescent="0.25">
      <c r="A3" s="185" t="s">
        <v>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18" x14ac:dyDescent="0.25">
      <c r="A4" s="185" t="s">
        <v>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 ht="13.5" thickBot="1" x14ac:dyDescent="0.25"/>
    <row r="6" spans="1:11" ht="13.5" thickBot="1" x14ac:dyDescent="0.25">
      <c r="H6" s="188" t="s">
        <v>67</v>
      </c>
      <c r="I6" s="190"/>
      <c r="J6" s="189"/>
    </row>
    <row r="7" spans="1:11" ht="13.5" thickBot="1" x14ac:dyDescent="0.25">
      <c r="F7" s="188" t="s">
        <v>68</v>
      </c>
      <c r="G7" s="189"/>
      <c r="H7" s="188" t="s">
        <v>69</v>
      </c>
      <c r="I7" s="190"/>
      <c r="J7" s="189"/>
    </row>
    <row r="8" spans="1:11" ht="13.5" thickBot="1" x14ac:dyDescent="0.25">
      <c r="F8" s="7" t="s">
        <v>70</v>
      </c>
      <c r="G8" s="7" t="s">
        <v>71</v>
      </c>
      <c r="H8" s="7" t="s">
        <v>72</v>
      </c>
      <c r="I8" s="7" t="s">
        <v>73</v>
      </c>
      <c r="J8" s="7" t="s">
        <v>74</v>
      </c>
      <c r="K8" s="21" t="s">
        <v>75</v>
      </c>
    </row>
    <row r="9" spans="1:11" ht="13.5" thickBot="1" x14ac:dyDescent="0.25"/>
    <row r="10" spans="1:11" x14ac:dyDescent="0.2">
      <c r="A10" s="8">
        <v>1</v>
      </c>
      <c r="B10" s="10" t="s">
        <v>76</v>
      </c>
      <c r="C10" s="19" t="s">
        <v>77</v>
      </c>
      <c r="D10" s="3" t="s">
        <v>78</v>
      </c>
      <c r="E10" s="3" t="s">
        <v>18</v>
      </c>
      <c r="F10" s="9">
        <v>1</v>
      </c>
      <c r="G10" s="9"/>
      <c r="H10" s="9"/>
      <c r="I10" s="9"/>
      <c r="J10" s="23">
        <v>1</v>
      </c>
      <c r="K10" s="186">
        <v>1</v>
      </c>
    </row>
    <row r="11" spans="1:11" ht="13.5" thickBot="1" x14ac:dyDescent="0.25">
      <c r="A11" s="8">
        <v>2</v>
      </c>
      <c r="B11" s="10" t="s">
        <v>76</v>
      </c>
      <c r="C11" s="19" t="s">
        <v>79</v>
      </c>
      <c r="D11" s="3" t="s">
        <v>80</v>
      </c>
      <c r="E11" s="3" t="s">
        <v>18</v>
      </c>
      <c r="F11" s="9">
        <v>1</v>
      </c>
      <c r="G11" s="9"/>
      <c r="H11" s="9"/>
      <c r="I11" s="9"/>
      <c r="J11" s="9"/>
      <c r="K11" s="187"/>
    </row>
    <row r="12" spans="1:11" x14ac:dyDescent="0.2">
      <c r="A12" s="8">
        <v>3</v>
      </c>
      <c r="B12" s="10" t="s">
        <v>76</v>
      </c>
      <c r="C12" s="19" t="s">
        <v>81</v>
      </c>
      <c r="D12" s="3" t="s">
        <v>82</v>
      </c>
      <c r="E12" s="3" t="s">
        <v>83</v>
      </c>
      <c r="F12" s="9">
        <v>1</v>
      </c>
      <c r="G12" s="9"/>
      <c r="H12" s="9"/>
      <c r="I12" s="13">
        <v>1</v>
      </c>
      <c r="J12" s="9"/>
      <c r="K12" s="186">
        <v>2</v>
      </c>
    </row>
    <row r="13" spans="1:11" ht="13.5" thickBot="1" x14ac:dyDescent="0.25">
      <c r="A13" s="8">
        <v>4</v>
      </c>
      <c r="B13" s="10" t="s">
        <v>76</v>
      </c>
      <c r="C13" s="19" t="s">
        <v>84</v>
      </c>
      <c r="D13" s="3" t="s">
        <v>85</v>
      </c>
      <c r="E13" s="3" t="s">
        <v>86</v>
      </c>
      <c r="F13" s="9">
        <v>1</v>
      </c>
      <c r="G13" s="9"/>
      <c r="H13" s="9"/>
      <c r="I13" s="9"/>
      <c r="J13" s="9"/>
      <c r="K13" s="187"/>
    </row>
    <row r="14" spans="1:11" ht="13.5" thickBot="1" x14ac:dyDescent="0.25">
      <c r="C14" s="2"/>
      <c r="D14" s="1"/>
      <c r="E14" s="1"/>
    </row>
    <row r="15" spans="1:11" x14ac:dyDescent="0.2">
      <c r="A15" s="8">
        <v>5</v>
      </c>
      <c r="B15" s="11" t="s">
        <v>87</v>
      </c>
      <c r="C15" s="19" t="s">
        <v>88</v>
      </c>
      <c r="D15" s="3" t="s">
        <v>89</v>
      </c>
      <c r="E15" s="3" t="s">
        <v>18</v>
      </c>
      <c r="F15" s="9">
        <v>1</v>
      </c>
      <c r="G15" s="9"/>
      <c r="H15" s="9"/>
      <c r="I15" s="9"/>
      <c r="J15" s="23">
        <v>1</v>
      </c>
      <c r="K15" s="186">
        <v>3</v>
      </c>
    </row>
    <row r="16" spans="1:11" ht="13.5" thickBot="1" x14ac:dyDescent="0.25">
      <c r="A16" s="8">
        <v>6</v>
      </c>
      <c r="B16" s="11" t="s">
        <v>87</v>
      </c>
      <c r="C16" s="19" t="s">
        <v>90</v>
      </c>
      <c r="D16" s="3" t="s">
        <v>91</v>
      </c>
      <c r="E16" s="3" t="s">
        <v>18</v>
      </c>
      <c r="F16" s="9">
        <v>1</v>
      </c>
      <c r="G16" s="9"/>
      <c r="H16" s="9"/>
      <c r="I16" s="9"/>
      <c r="J16" s="23">
        <v>1</v>
      </c>
      <c r="K16" s="187"/>
    </row>
    <row r="17" spans="1:11" x14ac:dyDescent="0.2">
      <c r="A17" s="8">
        <v>7</v>
      </c>
      <c r="B17" s="11" t="s">
        <v>87</v>
      </c>
      <c r="C17" s="19" t="s">
        <v>92</v>
      </c>
      <c r="D17" s="3" t="s">
        <v>93</v>
      </c>
      <c r="E17" s="3" t="s">
        <v>39</v>
      </c>
      <c r="F17" s="9">
        <v>1</v>
      </c>
      <c r="G17" s="9"/>
      <c r="H17" s="9"/>
      <c r="I17" s="9"/>
      <c r="J17" s="9"/>
      <c r="K17" s="186">
        <v>4</v>
      </c>
    </row>
    <row r="18" spans="1:11" ht="13.5" thickBot="1" x14ac:dyDescent="0.25">
      <c r="A18" s="8">
        <v>8</v>
      </c>
      <c r="B18" s="11" t="s">
        <v>87</v>
      </c>
      <c r="C18" s="19" t="s">
        <v>94</v>
      </c>
      <c r="D18" s="3" t="s">
        <v>95</v>
      </c>
      <c r="E18" s="3" t="s">
        <v>96</v>
      </c>
      <c r="F18" s="9">
        <v>1</v>
      </c>
      <c r="G18" s="9"/>
      <c r="H18" s="22">
        <v>1</v>
      </c>
      <c r="I18" s="9"/>
      <c r="J18" s="9"/>
      <c r="K18" s="187"/>
    </row>
    <row r="19" spans="1:11" x14ac:dyDescent="0.2">
      <c r="A19" s="8">
        <v>9</v>
      </c>
      <c r="B19" s="11" t="s">
        <v>87</v>
      </c>
      <c r="C19" s="19" t="s">
        <v>97</v>
      </c>
      <c r="D19" s="3" t="s">
        <v>98</v>
      </c>
      <c r="E19" s="3" t="s">
        <v>96</v>
      </c>
      <c r="F19" s="9">
        <v>1</v>
      </c>
      <c r="G19" s="9"/>
      <c r="H19" s="22">
        <v>1</v>
      </c>
      <c r="I19" s="9"/>
      <c r="J19" s="9"/>
      <c r="K19" s="186">
        <v>5</v>
      </c>
    </row>
    <row r="20" spans="1:11" ht="13.5" thickBot="1" x14ac:dyDescent="0.25">
      <c r="A20" s="8">
        <v>10</v>
      </c>
      <c r="B20" s="11" t="s">
        <v>87</v>
      </c>
      <c r="C20" s="19" t="s">
        <v>99</v>
      </c>
      <c r="D20" s="3" t="s">
        <v>100</v>
      </c>
      <c r="E20" s="3" t="s">
        <v>96</v>
      </c>
      <c r="F20" s="9">
        <v>1</v>
      </c>
      <c r="G20" s="9"/>
      <c r="H20" s="22">
        <v>1</v>
      </c>
      <c r="I20" s="9"/>
      <c r="J20" s="9"/>
      <c r="K20" s="187"/>
    </row>
    <row r="21" spans="1:11" x14ac:dyDescent="0.2">
      <c r="A21" s="8">
        <v>11</v>
      </c>
      <c r="B21" s="11" t="s">
        <v>101</v>
      </c>
      <c r="C21" s="20" t="s">
        <v>102</v>
      </c>
      <c r="D21" s="3" t="s">
        <v>103</v>
      </c>
      <c r="E21" s="6" t="s">
        <v>104</v>
      </c>
      <c r="F21" s="9"/>
      <c r="G21" s="9">
        <v>1</v>
      </c>
      <c r="H21" s="9"/>
      <c r="I21" s="9"/>
      <c r="J21" s="9"/>
      <c r="K21" s="186">
        <v>6</v>
      </c>
    </row>
    <row r="22" spans="1:11" ht="13.5" thickBot="1" x14ac:dyDescent="0.25">
      <c r="A22" s="8">
        <v>12</v>
      </c>
      <c r="B22" s="11" t="s">
        <v>101</v>
      </c>
      <c r="C22" s="20" t="s">
        <v>105</v>
      </c>
      <c r="D22" s="3" t="s">
        <v>106</v>
      </c>
      <c r="E22" s="6" t="s">
        <v>96</v>
      </c>
      <c r="F22" s="9"/>
      <c r="G22" s="9">
        <v>1</v>
      </c>
      <c r="H22" s="9"/>
      <c r="I22" s="9"/>
      <c r="J22" s="9"/>
      <c r="K22" s="187"/>
    </row>
    <row r="23" spans="1:11" ht="13.5" thickBot="1" x14ac:dyDescent="0.25">
      <c r="A23" s="8"/>
    </row>
    <row r="24" spans="1:11" x14ac:dyDescent="0.2">
      <c r="A24" s="8">
        <v>13</v>
      </c>
      <c r="B24" s="10" t="s">
        <v>107</v>
      </c>
      <c r="C24" s="8" t="s">
        <v>108</v>
      </c>
      <c r="D24" s="9" t="s">
        <v>109</v>
      </c>
      <c r="E24" s="9" t="s">
        <v>18</v>
      </c>
      <c r="F24" s="9"/>
      <c r="G24" s="9"/>
      <c r="H24" s="9"/>
      <c r="I24" s="9"/>
      <c r="J24" s="12"/>
      <c r="K24" s="186">
        <v>7</v>
      </c>
    </row>
    <row r="25" spans="1:11" ht="13.5" thickBot="1" x14ac:dyDescent="0.25">
      <c r="A25" s="8">
        <v>14</v>
      </c>
      <c r="B25" s="10" t="s">
        <v>107</v>
      </c>
      <c r="C25" s="8" t="s">
        <v>110</v>
      </c>
      <c r="D25" s="9" t="s">
        <v>111</v>
      </c>
      <c r="E25" s="6" t="s">
        <v>96</v>
      </c>
      <c r="F25" s="9"/>
      <c r="G25" s="9"/>
      <c r="H25" s="9"/>
      <c r="I25" s="9"/>
      <c r="J25" s="12"/>
      <c r="K25" s="187"/>
    </row>
    <row r="27" spans="1:11" x14ac:dyDescent="0.2">
      <c r="A27" s="8" t="s">
        <v>112</v>
      </c>
      <c r="B27" s="11" t="s">
        <v>87</v>
      </c>
      <c r="C27" s="4" t="s">
        <v>113</v>
      </c>
      <c r="D27" s="3" t="s">
        <v>114</v>
      </c>
      <c r="E27" s="3" t="s">
        <v>18</v>
      </c>
      <c r="F27" s="9">
        <v>1</v>
      </c>
      <c r="G27" s="9"/>
      <c r="H27" s="9"/>
      <c r="I27" s="9"/>
      <c r="J27" s="9"/>
    </row>
    <row r="28" spans="1:11" x14ac:dyDescent="0.2">
      <c r="A28" s="8" t="s">
        <v>115</v>
      </c>
      <c r="B28" s="10" t="s">
        <v>76</v>
      </c>
      <c r="C28" s="4" t="s">
        <v>116</v>
      </c>
      <c r="D28" s="3" t="s">
        <v>117</v>
      </c>
      <c r="E28" s="3" t="s">
        <v>83</v>
      </c>
      <c r="F28" s="9"/>
      <c r="G28" s="9"/>
      <c r="H28" s="9"/>
      <c r="I28" s="13">
        <v>1</v>
      </c>
      <c r="J28" s="9"/>
    </row>
    <row r="29" spans="1:11" x14ac:dyDescent="0.2">
      <c r="A29" s="8" t="s">
        <v>115</v>
      </c>
      <c r="B29" s="11" t="s">
        <v>87</v>
      </c>
      <c r="C29" s="4" t="s">
        <v>118</v>
      </c>
      <c r="D29" s="3" t="s">
        <v>119</v>
      </c>
      <c r="E29" s="3" t="s">
        <v>83</v>
      </c>
      <c r="F29" s="9"/>
      <c r="G29" s="9"/>
      <c r="H29" s="9"/>
      <c r="I29" s="13">
        <v>1</v>
      </c>
      <c r="J29" s="9"/>
    </row>
    <row r="31" spans="1:11" ht="18" x14ac:dyDescent="0.25">
      <c r="B31" s="11" t="s">
        <v>107</v>
      </c>
      <c r="C31" s="8" t="s">
        <v>120</v>
      </c>
      <c r="D31" s="9"/>
      <c r="E31" s="9" t="s">
        <v>83</v>
      </c>
      <c r="F31" s="9"/>
      <c r="G31" s="9"/>
      <c r="H31" s="9"/>
      <c r="I31" s="9"/>
      <c r="J31" s="9"/>
      <c r="K31" s="24" t="s">
        <v>121</v>
      </c>
    </row>
    <row r="32" spans="1:11" ht="18" x14ac:dyDescent="0.25">
      <c r="C32" s="2"/>
      <c r="K32" s="24" t="s">
        <v>122</v>
      </c>
    </row>
    <row r="33" spans="1:11" ht="18" x14ac:dyDescent="0.25">
      <c r="K33" s="24" t="s">
        <v>123</v>
      </c>
    </row>
    <row r="34" spans="1:11" s="25" customFormat="1" ht="18" x14ac:dyDescent="0.25">
      <c r="F34" s="26"/>
      <c r="G34" s="26"/>
      <c r="H34" s="26"/>
      <c r="I34" s="26"/>
      <c r="J34" s="26"/>
      <c r="K34" s="26"/>
    </row>
    <row r="35" spans="1:11" s="25" customFormat="1" ht="18" x14ac:dyDescent="0.25">
      <c r="A35" s="25" t="s">
        <v>124</v>
      </c>
      <c r="F35" s="26"/>
      <c r="G35" s="26"/>
      <c r="H35" s="26"/>
      <c r="I35" s="26"/>
      <c r="J35" s="26"/>
      <c r="K35" s="26"/>
    </row>
    <row r="36" spans="1:11" s="25" customFormat="1" ht="18" x14ac:dyDescent="0.25">
      <c r="A36" s="25" t="s">
        <v>125</v>
      </c>
      <c r="F36" s="26"/>
      <c r="G36" s="26"/>
      <c r="H36" s="26"/>
      <c r="I36" s="26"/>
      <c r="J36" s="26"/>
      <c r="K36" s="26"/>
    </row>
    <row r="37" spans="1:11" s="25" customFormat="1" ht="18" x14ac:dyDescent="0.25">
      <c r="A37" s="25" t="s">
        <v>126</v>
      </c>
      <c r="F37" s="26"/>
      <c r="G37" s="26"/>
      <c r="H37" s="26"/>
      <c r="I37" s="26"/>
      <c r="J37" s="26"/>
      <c r="K37" s="26"/>
    </row>
    <row r="38" spans="1:11" s="25" customFormat="1" ht="18" x14ac:dyDescent="0.25">
      <c r="F38" s="26"/>
      <c r="G38" s="26"/>
      <c r="H38" s="26"/>
      <c r="I38" s="26"/>
      <c r="J38" s="26"/>
      <c r="K38" s="26"/>
    </row>
    <row r="39" spans="1:11" s="25" customFormat="1" ht="18" x14ac:dyDescent="0.25">
      <c r="F39" s="26"/>
      <c r="G39" s="26"/>
      <c r="H39" s="26"/>
      <c r="I39" s="26"/>
      <c r="J39" s="26"/>
      <c r="K39" s="26"/>
    </row>
    <row r="40" spans="1:11" s="25" customFormat="1" ht="18" x14ac:dyDescent="0.25">
      <c r="F40" s="26"/>
      <c r="G40" s="26"/>
      <c r="H40" s="26"/>
      <c r="I40" s="26"/>
      <c r="J40" s="26"/>
      <c r="K40" s="26"/>
    </row>
    <row r="41" spans="1:11" s="25" customFormat="1" ht="18" x14ac:dyDescent="0.25">
      <c r="F41" s="26"/>
      <c r="G41" s="26"/>
      <c r="H41" s="26"/>
      <c r="I41" s="26"/>
      <c r="J41" s="26"/>
      <c r="K41" s="26"/>
    </row>
    <row r="42" spans="1:11" s="25" customFormat="1" ht="18" x14ac:dyDescent="0.25">
      <c r="F42" s="26"/>
      <c r="G42" s="26"/>
      <c r="H42" s="26"/>
      <c r="I42" s="26"/>
      <c r="J42" s="26"/>
      <c r="K42" s="26"/>
    </row>
    <row r="43" spans="1:11" s="25" customFormat="1" ht="18" x14ac:dyDescent="0.25">
      <c r="F43" s="26"/>
      <c r="G43" s="26"/>
      <c r="H43" s="26"/>
      <c r="I43" s="26"/>
      <c r="J43" s="26"/>
      <c r="K43" s="26"/>
    </row>
  </sheetData>
  <mergeCells count="14">
    <mergeCell ref="A1:K1"/>
    <mergeCell ref="A2:K2"/>
    <mergeCell ref="A3:K3"/>
    <mergeCell ref="A4:K4"/>
    <mergeCell ref="F7:G7"/>
    <mergeCell ref="H6:J6"/>
    <mergeCell ref="H7:J7"/>
    <mergeCell ref="K24:K25"/>
    <mergeCell ref="K10:K11"/>
    <mergeCell ref="K12:K13"/>
    <mergeCell ref="K15:K16"/>
    <mergeCell ref="K17:K18"/>
    <mergeCell ref="K19:K20"/>
    <mergeCell ref="K21:K22"/>
  </mergeCells>
  <phoneticPr fontId="0" type="noConversion"/>
  <pageMargins left="0.19" right="0.5" top="0.13" bottom="0.13" header="0.13" footer="0.13"/>
  <pageSetup paperSize="9" orientation="landscape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tabColor theme="0" tint="-0.499984740745262"/>
  </sheetPr>
  <dimension ref="A1:L37"/>
  <sheetViews>
    <sheetView workbookViewId="0">
      <selection activeCell="H1" sqref="H1:M1048576"/>
    </sheetView>
  </sheetViews>
  <sheetFormatPr baseColWidth="10" defaultColWidth="49.5703125" defaultRowHeight="12.75" x14ac:dyDescent="0.2"/>
  <cols>
    <col min="1" max="1" width="13" style="27" bestFit="1" customWidth="1"/>
    <col min="2" max="2" width="8.5703125" style="27" bestFit="1" customWidth="1"/>
    <col min="3" max="3" width="22.5703125" style="27" bestFit="1" customWidth="1"/>
    <col min="4" max="4" width="11.85546875" style="27" bestFit="1" customWidth="1"/>
    <col min="5" max="5" width="1.85546875" style="27" bestFit="1" customWidth="1"/>
    <col min="6" max="6" width="3" style="27" bestFit="1" customWidth="1"/>
    <col min="7" max="7" width="3" style="27" customWidth="1"/>
    <col min="8" max="8" width="16.42578125" style="27" bestFit="1" customWidth="1"/>
    <col min="9" max="9" width="11.42578125" style="27" bestFit="1" customWidth="1"/>
    <col min="10" max="10" width="22.5703125" style="27" bestFit="1" customWidth="1"/>
    <col min="11" max="11" width="12.140625" style="27" bestFit="1" customWidth="1"/>
    <col min="12" max="12" width="3" style="27" bestFit="1" customWidth="1"/>
    <col min="13" max="16384" width="49.5703125" style="27"/>
  </cols>
  <sheetData>
    <row r="1" spans="1:12" x14ac:dyDescent="0.2">
      <c r="A1" s="152"/>
      <c r="B1" s="152"/>
      <c r="C1" s="152"/>
      <c r="D1" s="152"/>
      <c r="E1" s="151"/>
      <c r="F1" s="73">
        <v>1</v>
      </c>
      <c r="G1" s="153">
        <v>1</v>
      </c>
      <c r="H1" s="152"/>
      <c r="I1" s="152"/>
      <c r="J1" s="152"/>
      <c r="K1" s="152"/>
      <c r="L1" s="151"/>
    </row>
    <row r="2" spans="1:12" x14ac:dyDescent="0.2">
      <c r="A2" s="152"/>
      <c r="B2" s="152"/>
      <c r="C2" s="152"/>
      <c r="D2" s="152"/>
      <c r="E2" s="151"/>
      <c r="F2" s="73">
        <v>2</v>
      </c>
      <c r="G2" s="153">
        <v>2</v>
      </c>
      <c r="H2" s="152"/>
      <c r="I2" s="152"/>
      <c r="J2" s="152"/>
      <c r="K2" s="152"/>
      <c r="L2" s="151"/>
    </row>
    <row r="3" spans="1:12" x14ac:dyDescent="0.2">
      <c r="A3" s="152"/>
      <c r="B3" s="152"/>
      <c r="C3" s="152"/>
      <c r="D3" s="152"/>
      <c r="E3" s="151"/>
      <c r="F3" s="73">
        <v>3</v>
      </c>
      <c r="G3" s="153">
        <v>3</v>
      </c>
      <c r="H3" s="152"/>
      <c r="I3" s="152"/>
      <c r="J3" s="152"/>
      <c r="K3" s="152"/>
      <c r="L3" s="151"/>
    </row>
    <row r="4" spans="1:12" x14ac:dyDescent="0.2">
      <c r="A4" s="152"/>
      <c r="B4" s="152"/>
      <c r="C4" s="152"/>
      <c r="D4" s="152"/>
      <c r="E4" s="151"/>
      <c r="F4" s="73">
        <v>4</v>
      </c>
      <c r="G4" s="153">
        <v>4</v>
      </c>
      <c r="H4" s="152"/>
      <c r="I4" s="152"/>
      <c r="J4" s="152"/>
      <c r="K4" s="152"/>
      <c r="L4" s="151"/>
    </row>
    <row r="5" spans="1:12" x14ac:dyDescent="0.2">
      <c r="A5" s="152"/>
      <c r="B5" s="152"/>
      <c r="C5" s="152"/>
      <c r="D5" s="152"/>
      <c r="E5" s="151"/>
      <c r="F5" s="73">
        <v>5</v>
      </c>
      <c r="G5" s="153">
        <v>5</v>
      </c>
      <c r="H5" s="152"/>
      <c r="I5" s="152"/>
      <c r="J5" s="152"/>
      <c r="K5" s="152"/>
      <c r="L5" s="151"/>
    </row>
    <row r="6" spans="1:12" x14ac:dyDescent="0.2">
      <c r="A6" s="152"/>
      <c r="B6" s="152"/>
      <c r="C6" s="152"/>
      <c r="D6" s="152"/>
      <c r="E6" s="151"/>
      <c r="F6" s="73">
        <v>6</v>
      </c>
      <c r="G6" s="153">
        <v>6</v>
      </c>
      <c r="H6" s="152"/>
      <c r="I6" s="152"/>
      <c r="J6" s="152"/>
      <c r="K6" s="152"/>
      <c r="L6" s="151"/>
    </row>
    <row r="7" spans="1:12" x14ac:dyDescent="0.2">
      <c r="A7" s="152"/>
      <c r="B7" s="152"/>
      <c r="C7" s="152"/>
      <c r="D7" s="152"/>
      <c r="E7" s="151"/>
      <c r="F7" s="73">
        <v>7</v>
      </c>
      <c r="G7" s="153">
        <v>7</v>
      </c>
      <c r="H7" s="152"/>
      <c r="I7" s="152"/>
      <c r="J7" s="152"/>
      <c r="K7" s="152"/>
      <c r="L7" s="151"/>
    </row>
    <row r="8" spans="1:12" x14ac:dyDescent="0.2">
      <c r="A8" s="152"/>
      <c r="B8" s="152"/>
      <c r="C8" s="152"/>
      <c r="D8" s="152"/>
      <c r="E8" s="151"/>
      <c r="F8" s="73">
        <v>8</v>
      </c>
      <c r="G8" s="153">
        <v>8</v>
      </c>
      <c r="H8" s="152"/>
      <c r="I8" s="152"/>
      <c r="J8" s="152"/>
      <c r="K8" s="152"/>
      <c r="L8" s="151"/>
    </row>
    <row r="9" spans="1:12" x14ac:dyDescent="0.2">
      <c r="A9" s="152"/>
      <c r="B9" s="152"/>
      <c r="C9" s="152"/>
      <c r="D9" s="152"/>
      <c r="E9" s="151"/>
      <c r="F9" s="73">
        <v>9</v>
      </c>
      <c r="G9" s="153">
        <v>9</v>
      </c>
      <c r="H9" s="152"/>
      <c r="I9" s="152"/>
      <c r="J9" s="152"/>
      <c r="K9" s="152"/>
      <c r="L9" s="151"/>
    </row>
    <row r="10" spans="1:12" x14ac:dyDescent="0.2">
      <c r="A10" s="152"/>
      <c r="B10" s="152"/>
      <c r="C10" s="152"/>
      <c r="D10" s="152"/>
      <c r="E10" s="151"/>
      <c r="F10" s="73">
        <v>10</v>
      </c>
      <c r="G10" s="153">
        <v>10</v>
      </c>
      <c r="H10" s="152"/>
      <c r="I10" s="152"/>
      <c r="J10" s="152"/>
      <c r="K10" s="152"/>
      <c r="L10" s="151"/>
    </row>
    <row r="11" spans="1:12" x14ac:dyDescent="0.2">
      <c r="A11" s="152"/>
      <c r="B11" s="152"/>
      <c r="C11" s="152"/>
      <c r="D11" s="152"/>
      <c r="E11" s="151"/>
      <c r="F11" s="73">
        <v>11</v>
      </c>
      <c r="G11" s="153">
        <v>11</v>
      </c>
      <c r="H11" s="152"/>
      <c r="I11" s="152"/>
      <c r="J11" s="152"/>
      <c r="K11" s="152"/>
      <c r="L11" s="151"/>
    </row>
    <row r="12" spans="1:12" x14ac:dyDescent="0.2">
      <c r="A12" s="152"/>
      <c r="B12" s="152"/>
      <c r="C12" s="152"/>
      <c r="D12" s="152"/>
      <c r="E12" s="151"/>
      <c r="F12" s="73">
        <v>12</v>
      </c>
      <c r="G12" s="153">
        <v>12</v>
      </c>
      <c r="H12" s="152"/>
      <c r="I12" s="152"/>
      <c r="J12" s="152"/>
      <c r="K12" s="152"/>
      <c r="L12" s="151"/>
    </row>
    <row r="13" spans="1:12" x14ac:dyDescent="0.2">
      <c r="A13" s="152"/>
      <c r="B13" s="152"/>
      <c r="C13" s="152"/>
      <c r="D13" s="152"/>
      <c r="E13" s="151"/>
      <c r="F13" s="73">
        <v>13</v>
      </c>
      <c r="G13" s="153">
        <v>13</v>
      </c>
      <c r="H13" s="152"/>
      <c r="I13" s="152"/>
      <c r="J13" s="152"/>
      <c r="K13" s="152"/>
      <c r="L13" s="151"/>
    </row>
    <row r="14" spans="1:12" x14ac:dyDescent="0.2">
      <c r="A14" s="152"/>
      <c r="B14" s="152"/>
      <c r="C14" s="152"/>
      <c r="D14" s="152"/>
      <c r="E14" s="151"/>
      <c r="F14" s="73">
        <v>14</v>
      </c>
      <c r="G14" s="153">
        <v>14</v>
      </c>
      <c r="H14" s="152"/>
      <c r="I14" s="152"/>
      <c r="J14" s="152"/>
      <c r="K14" s="152"/>
      <c r="L14" s="151"/>
    </row>
    <row r="15" spans="1:12" x14ac:dyDescent="0.2">
      <c r="A15" s="152"/>
      <c r="B15" s="152"/>
      <c r="C15" s="152"/>
      <c r="D15" s="152"/>
      <c r="E15" s="151"/>
      <c r="F15" s="73">
        <v>15</v>
      </c>
      <c r="G15" s="153">
        <v>15</v>
      </c>
      <c r="H15" s="152"/>
      <c r="I15" s="152"/>
      <c r="J15" s="152"/>
      <c r="K15" s="152"/>
      <c r="L15" s="151"/>
    </row>
    <row r="16" spans="1:12" x14ac:dyDescent="0.2">
      <c r="A16" s="152"/>
      <c r="B16" s="152"/>
      <c r="C16" s="152"/>
      <c r="D16" s="152"/>
      <c r="E16" s="151"/>
      <c r="F16" s="73">
        <v>16</v>
      </c>
      <c r="G16" s="153">
        <v>16</v>
      </c>
      <c r="H16" s="152"/>
      <c r="I16" s="152"/>
      <c r="J16" s="152"/>
      <c r="K16" s="152"/>
      <c r="L16" s="151"/>
    </row>
    <row r="17" spans="1:12" x14ac:dyDescent="0.2">
      <c r="A17" s="152"/>
      <c r="B17" s="152"/>
      <c r="C17" s="152"/>
      <c r="D17" s="152"/>
      <c r="E17" s="151"/>
      <c r="F17" s="73">
        <v>17</v>
      </c>
      <c r="G17" s="153">
        <v>17</v>
      </c>
      <c r="H17" s="152"/>
      <c r="I17" s="152"/>
      <c r="J17" s="152"/>
      <c r="K17" s="152"/>
      <c r="L17" s="151"/>
    </row>
    <row r="18" spans="1:12" x14ac:dyDescent="0.2">
      <c r="A18" s="152"/>
      <c r="B18" s="152"/>
      <c r="C18" s="152"/>
      <c r="D18" s="152"/>
      <c r="E18" s="151"/>
      <c r="F18" s="73">
        <v>18</v>
      </c>
      <c r="G18" s="153">
        <v>18</v>
      </c>
      <c r="H18" s="152"/>
      <c r="I18" s="152"/>
      <c r="J18" s="152"/>
      <c r="K18" s="152"/>
      <c r="L18" s="151"/>
    </row>
    <row r="19" spans="1:12" x14ac:dyDescent="0.2">
      <c r="A19" s="152"/>
      <c r="B19" s="152"/>
      <c r="C19" s="152"/>
      <c r="D19" s="152"/>
      <c r="E19" s="151"/>
      <c r="F19" s="73">
        <v>19</v>
      </c>
      <c r="G19" s="153">
        <v>19</v>
      </c>
      <c r="H19" s="152"/>
      <c r="I19" s="152"/>
      <c r="J19" s="152"/>
      <c r="K19" s="152"/>
      <c r="L19" s="151"/>
    </row>
    <row r="20" spans="1:12" x14ac:dyDescent="0.2">
      <c r="A20" s="152"/>
      <c r="B20" s="152"/>
      <c r="C20" s="152"/>
      <c r="D20" s="152"/>
      <c r="E20" s="151"/>
      <c r="F20" s="73">
        <v>20</v>
      </c>
    </row>
    <row r="21" spans="1:12" x14ac:dyDescent="0.2">
      <c r="A21" s="152"/>
      <c r="B21" s="152"/>
      <c r="C21" s="152"/>
      <c r="D21" s="152"/>
      <c r="E21" s="151"/>
      <c r="F21" s="73">
        <v>21</v>
      </c>
    </row>
    <row r="22" spans="1:12" x14ac:dyDescent="0.2">
      <c r="A22" s="152"/>
      <c r="B22" s="152"/>
      <c r="C22" s="152"/>
      <c r="D22" s="152"/>
      <c r="E22" s="151"/>
      <c r="F22" s="73">
        <v>22</v>
      </c>
    </row>
    <row r="23" spans="1:12" x14ac:dyDescent="0.2">
      <c r="A23" s="74"/>
      <c r="B23" s="74"/>
      <c r="C23" s="74"/>
      <c r="D23" s="74"/>
      <c r="E23" s="74"/>
    </row>
    <row r="24" spans="1:12" x14ac:dyDescent="0.2">
      <c r="A24" s="74"/>
      <c r="B24" s="74"/>
      <c r="C24" s="74"/>
      <c r="D24" s="74"/>
      <c r="E24" s="74"/>
    </row>
    <row r="25" spans="1:12" x14ac:dyDescent="0.2">
      <c r="A25" s="74"/>
      <c r="B25" s="74"/>
      <c r="C25" s="74"/>
      <c r="D25" s="74"/>
      <c r="E25" s="74"/>
    </row>
    <row r="26" spans="1:12" x14ac:dyDescent="0.2">
      <c r="A26" s="74"/>
      <c r="B26" s="74"/>
      <c r="C26" s="74"/>
      <c r="D26" s="74"/>
      <c r="E26" s="74"/>
    </row>
    <row r="27" spans="1:12" x14ac:dyDescent="0.2">
      <c r="A27" s="74"/>
      <c r="B27" s="74"/>
      <c r="C27" s="74"/>
      <c r="D27" s="74"/>
      <c r="E27" s="74"/>
    </row>
    <row r="28" spans="1:12" x14ac:dyDescent="0.2">
      <c r="A28" s="74"/>
      <c r="B28" s="74"/>
      <c r="C28" s="74"/>
      <c r="D28" s="74"/>
      <c r="E28" s="74"/>
    </row>
    <row r="29" spans="1:12" x14ac:dyDescent="0.2">
      <c r="A29" s="74"/>
      <c r="B29" s="74"/>
      <c r="C29" s="74"/>
      <c r="D29" s="74"/>
      <c r="E29" s="74"/>
    </row>
    <row r="30" spans="1:12" x14ac:dyDescent="0.2">
      <c r="A30" s="74"/>
      <c r="B30" s="74"/>
      <c r="C30" s="74"/>
      <c r="D30" s="74"/>
      <c r="E30" s="74"/>
    </row>
    <row r="31" spans="1:12" x14ac:dyDescent="0.2">
      <c r="A31" s="74"/>
      <c r="B31" s="74"/>
      <c r="C31" s="74"/>
      <c r="D31" s="74"/>
      <c r="E31" s="74"/>
    </row>
    <row r="32" spans="1:12" x14ac:dyDescent="0.2">
      <c r="A32" s="74"/>
      <c r="B32" s="74"/>
      <c r="C32" s="74"/>
      <c r="D32" s="74"/>
      <c r="E32" s="74"/>
    </row>
    <row r="33" spans="1:5" x14ac:dyDescent="0.2">
      <c r="A33" s="74"/>
      <c r="B33" s="74"/>
      <c r="C33" s="74"/>
      <c r="D33" s="74"/>
      <c r="E33" s="74"/>
    </row>
    <row r="34" spans="1:5" x14ac:dyDescent="0.2">
      <c r="A34" s="74"/>
      <c r="B34" s="74"/>
      <c r="C34" s="74"/>
      <c r="D34" s="74"/>
      <c r="E34" s="74"/>
    </row>
    <row r="35" spans="1:5" x14ac:dyDescent="0.2">
      <c r="A35" s="74"/>
      <c r="B35" s="74"/>
      <c r="C35" s="74"/>
      <c r="D35" s="74"/>
      <c r="E35" s="74"/>
    </row>
    <row r="36" spans="1:5" x14ac:dyDescent="0.2">
      <c r="A36" s="74"/>
      <c r="B36" s="74"/>
      <c r="C36" s="74"/>
      <c r="D36" s="74"/>
      <c r="E36" s="74"/>
    </row>
    <row r="37" spans="1:5" x14ac:dyDescent="0.2">
      <c r="A37" s="74"/>
      <c r="B37" s="74"/>
      <c r="C37" s="74"/>
      <c r="D37" s="74"/>
      <c r="E37" s="7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W16"/>
  <sheetViews>
    <sheetView workbookViewId="0">
      <selection activeCell="P20" sqref="P20"/>
    </sheetView>
  </sheetViews>
  <sheetFormatPr baseColWidth="10" defaultColWidth="11.42578125" defaultRowHeight="12.75" x14ac:dyDescent="0.2"/>
  <cols>
    <col min="1" max="1" width="11.42578125" style="27" bestFit="1" customWidth="1"/>
    <col min="2" max="2" width="12" style="27" bestFit="1" customWidth="1"/>
    <col min="3" max="3" width="6.85546875" style="27" bestFit="1" customWidth="1"/>
    <col min="4" max="4" width="1.42578125" style="27" customWidth="1"/>
    <col min="5" max="5" width="10.42578125" style="27" bestFit="1" customWidth="1"/>
    <col min="6" max="6" width="1.7109375" style="27" customWidth="1"/>
    <col min="7" max="8" width="6.5703125" style="27" customWidth="1"/>
    <col min="9" max="9" width="1.85546875" style="27" bestFit="1" customWidth="1"/>
    <col min="10" max="10" width="2.140625" style="27" bestFit="1" customWidth="1"/>
    <col min="11" max="11" width="2.5703125" style="27" bestFit="1" customWidth="1"/>
    <col min="12" max="12" width="1.85546875" style="27" bestFit="1" customWidth="1"/>
    <col min="13" max="13" width="2.140625" style="27" bestFit="1" customWidth="1"/>
    <col min="14" max="14" width="2.5703125" style="27" bestFit="1" customWidth="1"/>
    <col min="15" max="16" width="6.5703125" style="27" customWidth="1"/>
    <col min="17" max="17" width="1.5703125" style="27" customWidth="1"/>
    <col min="18" max="19" width="6.5703125" style="27" customWidth="1"/>
    <col min="20" max="20" width="1.85546875" style="27" bestFit="1" customWidth="1"/>
    <col min="21" max="21" width="2.140625" style="27" bestFit="1" customWidth="1"/>
    <col min="22" max="22" width="2.5703125" style="27" bestFit="1" customWidth="1"/>
    <col min="23" max="23" width="1.85546875" style="27" bestFit="1" customWidth="1"/>
    <col min="24" max="24" width="2.140625" style="27" bestFit="1" customWidth="1"/>
    <col min="25" max="25" width="2.5703125" style="27" bestFit="1" customWidth="1"/>
    <col min="26" max="27" width="6.5703125" style="27" customWidth="1"/>
    <col min="28" max="28" width="1.5703125" style="27" customWidth="1"/>
    <col min="29" max="30" width="6.5703125" style="27" customWidth="1"/>
    <col min="31" max="31" width="1.85546875" style="27" bestFit="1" customWidth="1"/>
    <col min="32" max="32" width="2.140625" style="27" bestFit="1" customWidth="1"/>
    <col min="33" max="33" width="2.5703125" style="27" bestFit="1" customWidth="1"/>
    <col min="34" max="34" width="1.85546875" style="27" bestFit="1" customWidth="1"/>
    <col min="35" max="35" width="2.140625" style="27" bestFit="1" customWidth="1"/>
    <col min="36" max="36" width="2.5703125" style="27" bestFit="1" customWidth="1"/>
    <col min="37" max="38" width="6.5703125" style="27" customWidth="1"/>
    <col min="39" max="39" width="1.5703125" style="27" customWidth="1"/>
    <col min="40" max="41" width="6.5703125" style="27" customWidth="1"/>
    <col min="42" max="42" width="1.85546875" style="27" bestFit="1" customWidth="1"/>
    <col min="43" max="43" width="2.140625" style="27" bestFit="1" customWidth="1"/>
    <col min="44" max="44" width="2.5703125" style="27" bestFit="1" customWidth="1"/>
    <col min="45" max="45" width="1.85546875" style="27" bestFit="1" customWidth="1"/>
    <col min="46" max="46" width="2.140625" style="27" bestFit="1" customWidth="1"/>
    <col min="47" max="47" width="2.5703125" style="27" bestFit="1" customWidth="1"/>
    <col min="48" max="49" width="6.5703125" style="27" customWidth="1"/>
    <col min="50" max="16384" width="11.42578125" style="27"/>
  </cols>
  <sheetData>
    <row r="1" spans="1:49" x14ac:dyDescent="0.2">
      <c r="G1" s="192" t="s">
        <v>19</v>
      </c>
      <c r="H1" s="192"/>
      <c r="I1" s="192"/>
      <c r="J1" s="192"/>
      <c r="K1" s="192"/>
      <c r="L1" s="192"/>
      <c r="M1" s="192"/>
      <c r="N1" s="192"/>
      <c r="O1" s="192"/>
      <c r="P1" s="192"/>
      <c r="R1" s="193" t="s">
        <v>127</v>
      </c>
      <c r="S1" s="193"/>
      <c r="T1" s="193"/>
      <c r="U1" s="193"/>
      <c r="V1" s="193"/>
      <c r="W1" s="193"/>
      <c r="X1" s="193"/>
      <c r="Y1" s="193"/>
      <c r="Z1" s="193"/>
      <c r="AA1" s="193"/>
      <c r="AC1" s="193" t="s">
        <v>128</v>
      </c>
      <c r="AD1" s="193"/>
      <c r="AE1" s="193"/>
      <c r="AF1" s="193"/>
      <c r="AG1" s="193"/>
      <c r="AH1" s="193"/>
      <c r="AI1" s="193"/>
      <c r="AJ1" s="193"/>
      <c r="AK1" s="193"/>
      <c r="AL1" s="193"/>
      <c r="AN1" s="193" t="s">
        <v>129</v>
      </c>
      <c r="AO1" s="193"/>
      <c r="AP1" s="193"/>
      <c r="AQ1" s="193"/>
      <c r="AR1" s="193"/>
      <c r="AS1" s="193"/>
      <c r="AT1" s="193"/>
      <c r="AU1" s="193"/>
      <c r="AV1" s="193"/>
      <c r="AW1" s="193"/>
    </row>
    <row r="2" spans="1:49" x14ac:dyDescent="0.2">
      <c r="D2" s="42"/>
      <c r="E2" s="194" t="s">
        <v>130</v>
      </c>
      <c r="F2" s="42"/>
      <c r="G2" s="191" t="s">
        <v>131</v>
      </c>
      <c r="H2" s="191"/>
      <c r="I2" s="191" t="s">
        <v>132</v>
      </c>
      <c r="J2" s="191"/>
      <c r="K2" s="191"/>
      <c r="L2" s="191"/>
      <c r="M2" s="191"/>
      <c r="N2" s="191"/>
      <c r="O2" s="191" t="s">
        <v>133</v>
      </c>
      <c r="P2" s="191"/>
      <c r="Q2" s="42"/>
      <c r="R2" s="191" t="s">
        <v>131</v>
      </c>
      <c r="S2" s="191"/>
      <c r="T2" s="191" t="s">
        <v>132</v>
      </c>
      <c r="U2" s="191"/>
      <c r="V2" s="191"/>
      <c r="W2" s="191"/>
      <c r="X2" s="191"/>
      <c r="Y2" s="191"/>
      <c r="Z2" s="191" t="s">
        <v>133</v>
      </c>
      <c r="AA2" s="191"/>
      <c r="AB2" s="42"/>
      <c r="AC2" s="191" t="s">
        <v>131</v>
      </c>
      <c r="AD2" s="191"/>
      <c r="AE2" s="191" t="s">
        <v>132</v>
      </c>
      <c r="AF2" s="191"/>
      <c r="AG2" s="191"/>
      <c r="AH2" s="191"/>
      <c r="AI2" s="191"/>
      <c r="AJ2" s="191"/>
      <c r="AK2" s="191" t="s">
        <v>133</v>
      </c>
      <c r="AL2" s="191"/>
      <c r="AM2" s="42"/>
      <c r="AN2" s="191" t="s">
        <v>131</v>
      </c>
      <c r="AO2" s="191"/>
      <c r="AP2" s="191" t="s">
        <v>132</v>
      </c>
      <c r="AQ2" s="191"/>
      <c r="AR2" s="191"/>
      <c r="AS2" s="191"/>
      <c r="AT2" s="191"/>
      <c r="AU2" s="191"/>
      <c r="AV2" s="191" t="s">
        <v>133</v>
      </c>
      <c r="AW2" s="191"/>
    </row>
    <row r="3" spans="1:49" x14ac:dyDescent="0.2">
      <c r="D3" s="76"/>
      <c r="E3" s="194"/>
      <c r="F3" s="76"/>
      <c r="G3" s="93" t="s">
        <v>17</v>
      </c>
      <c r="H3" s="93" t="s">
        <v>134</v>
      </c>
      <c r="I3" s="93" t="s">
        <v>17</v>
      </c>
      <c r="J3" s="93" t="s">
        <v>134</v>
      </c>
      <c r="K3" s="93" t="s">
        <v>33</v>
      </c>
      <c r="L3" s="93" t="s">
        <v>17</v>
      </c>
      <c r="M3" s="93" t="s">
        <v>134</v>
      </c>
      <c r="N3" s="93" t="s">
        <v>33</v>
      </c>
      <c r="O3" s="93" t="s">
        <v>17</v>
      </c>
      <c r="P3" s="93" t="s">
        <v>134</v>
      </c>
      <c r="Q3" s="76"/>
      <c r="R3" s="93" t="s">
        <v>17</v>
      </c>
      <c r="S3" s="93" t="s">
        <v>134</v>
      </c>
      <c r="T3" s="93" t="s">
        <v>17</v>
      </c>
      <c r="U3" s="93" t="s">
        <v>134</v>
      </c>
      <c r="V3" s="93" t="s">
        <v>33</v>
      </c>
      <c r="W3" s="93" t="s">
        <v>17</v>
      </c>
      <c r="X3" s="93" t="s">
        <v>134</v>
      </c>
      <c r="Y3" s="93" t="s">
        <v>33</v>
      </c>
      <c r="Z3" s="93" t="s">
        <v>17</v>
      </c>
      <c r="AA3" s="93" t="s">
        <v>134</v>
      </c>
      <c r="AB3" s="76"/>
      <c r="AC3" s="93" t="s">
        <v>17</v>
      </c>
      <c r="AD3" s="93" t="s">
        <v>134</v>
      </c>
      <c r="AE3" s="93" t="s">
        <v>17</v>
      </c>
      <c r="AF3" s="93" t="s">
        <v>134</v>
      </c>
      <c r="AG3" s="93" t="s">
        <v>33</v>
      </c>
      <c r="AH3" s="93" t="s">
        <v>17</v>
      </c>
      <c r="AI3" s="93" t="s">
        <v>134</v>
      </c>
      <c r="AJ3" s="93" t="s">
        <v>33</v>
      </c>
      <c r="AK3" s="93" t="s">
        <v>17</v>
      </c>
      <c r="AL3" s="93" t="s">
        <v>134</v>
      </c>
      <c r="AM3" s="76"/>
      <c r="AN3" s="93" t="s">
        <v>17</v>
      </c>
      <c r="AO3" s="93" t="s">
        <v>134</v>
      </c>
      <c r="AP3" s="93" t="s">
        <v>17</v>
      </c>
      <c r="AQ3" s="93" t="s">
        <v>134</v>
      </c>
      <c r="AR3" s="93" t="s">
        <v>33</v>
      </c>
      <c r="AS3" s="93" t="s">
        <v>17</v>
      </c>
      <c r="AT3" s="93" t="s">
        <v>134</v>
      </c>
      <c r="AU3" s="93" t="s">
        <v>33</v>
      </c>
      <c r="AV3" s="93" t="s">
        <v>17</v>
      </c>
      <c r="AW3" s="93" t="s">
        <v>134</v>
      </c>
    </row>
    <row r="4" spans="1:49" x14ac:dyDescent="0.2">
      <c r="D4" s="76"/>
      <c r="E4" s="194"/>
      <c r="F4" s="76"/>
      <c r="G4" s="93"/>
      <c r="H4" s="93"/>
      <c r="I4" s="191" t="s">
        <v>135</v>
      </c>
      <c r="J4" s="191"/>
      <c r="K4" s="191"/>
      <c r="L4" s="191" t="s">
        <v>136</v>
      </c>
      <c r="M4" s="191"/>
      <c r="N4" s="191"/>
      <c r="O4" s="93"/>
      <c r="P4" s="93"/>
      <c r="Q4" s="76"/>
      <c r="R4" s="93"/>
      <c r="S4" s="93"/>
      <c r="T4" s="191" t="s">
        <v>135</v>
      </c>
      <c r="U4" s="191"/>
      <c r="V4" s="191"/>
      <c r="W4" s="191" t="s">
        <v>136</v>
      </c>
      <c r="X4" s="191"/>
      <c r="Y4" s="191"/>
      <c r="Z4" s="93"/>
      <c r="AA4" s="93"/>
      <c r="AB4" s="76"/>
      <c r="AC4" s="93"/>
      <c r="AD4" s="93"/>
      <c r="AE4" s="191" t="s">
        <v>135</v>
      </c>
      <c r="AF4" s="191"/>
      <c r="AG4" s="191"/>
      <c r="AH4" s="191" t="s">
        <v>136</v>
      </c>
      <c r="AI4" s="191"/>
      <c r="AJ4" s="191"/>
      <c r="AK4" s="93"/>
      <c r="AL4" s="93"/>
      <c r="AM4" s="76"/>
      <c r="AN4" s="93"/>
      <c r="AO4" s="93"/>
      <c r="AP4" s="191" t="s">
        <v>135</v>
      </c>
      <c r="AQ4" s="191"/>
      <c r="AR4" s="191"/>
      <c r="AS4" s="191" t="s">
        <v>136</v>
      </c>
      <c r="AT4" s="191"/>
      <c r="AU4" s="191"/>
      <c r="AV4" s="93"/>
      <c r="AW4" s="93"/>
    </row>
    <row r="6" spans="1:49" x14ac:dyDescent="0.2">
      <c r="A6" s="77" t="s">
        <v>137</v>
      </c>
      <c r="B6" s="77" t="s">
        <v>138</v>
      </c>
      <c r="C6" s="77" t="s">
        <v>19</v>
      </c>
      <c r="E6" s="78">
        <v>45260</v>
      </c>
      <c r="G6" s="77">
        <v>14</v>
      </c>
      <c r="H6" s="77">
        <v>9</v>
      </c>
      <c r="I6" s="77"/>
      <c r="J6" s="77"/>
      <c r="K6" s="77"/>
      <c r="L6" s="77"/>
      <c r="M6" s="77"/>
      <c r="N6" s="77"/>
      <c r="O6" s="77"/>
      <c r="P6" s="77"/>
      <c r="R6" s="77"/>
      <c r="S6" s="77"/>
      <c r="T6" s="77"/>
      <c r="U6" s="77"/>
      <c r="V6" s="77"/>
      <c r="W6" s="77"/>
      <c r="X6" s="77"/>
      <c r="Y6" s="77"/>
      <c r="Z6" s="77"/>
      <c r="AA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N6" s="77"/>
      <c r="AO6" s="77"/>
      <c r="AP6" s="77"/>
      <c r="AQ6" s="77"/>
      <c r="AR6" s="77"/>
      <c r="AS6" s="77"/>
      <c r="AT6" s="77"/>
      <c r="AU6" s="77"/>
      <c r="AV6" s="77"/>
      <c r="AW6" s="77"/>
    </row>
    <row r="7" spans="1:49" x14ac:dyDescent="0.2">
      <c r="A7" s="77" t="s">
        <v>137</v>
      </c>
      <c r="B7" s="77" t="s">
        <v>138</v>
      </c>
      <c r="C7" s="77" t="s">
        <v>19</v>
      </c>
      <c r="E7" s="78">
        <v>45302</v>
      </c>
      <c r="G7" s="77">
        <v>9</v>
      </c>
      <c r="H7" s="77">
        <v>6</v>
      </c>
      <c r="I7" s="77"/>
      <c r="J7" s="77"/>
      <c r="K7" s="77"/>
      <c r="L7" s="77"/>
      <c r="M7" s="77"/>
      <c r="N7" s="77"/>
      <c r="O7" s="77"/>
      <c r="P7" s="77"/>
      <c r="R7" s="77"/>
      <c r="S7" s="77"/>
      <c r="T7" s="77"/>
      <c r="U7" s="77"/>
      <c r="V7" s="77"/>
      <c r="W7" s="77"/>
      <c r="X7" s="77"/>
      <c r="Y7" s="77"/>
      <c r="Z7" s="77"/>
      <c r="AA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N7" s="77">
        <v>1</v>
      </c>
      <c r="AO7" s="77"/>
      <c r="AP7" s="77"/>
      <c r="AQ7" s="77"/>
      <c r="AR7" s="77"/>
      <c r="AS7" s="77"/>
      <c r="AT7" s="77"/>
      <c r="AU7" s="77"/>
      <c r="AV7" s="77"/>
      <c r="AW7" s="77"/>
    </row>
    <row r="8" spans="1:49" x14ac:dyDescent="0.2">
      <c r="A8" s="77" t="s">
        <v>139</v>
      </c>
      <c r="B8" s="77" t="s">
        <v>140</v>
      </c>
      <c r="C8" s="77" t="s">
        <v>19</v>
      </c>
      <c r="E8" s="78">
        <v>45274</v>
      </c>
      <c r="G8" s="77">
        <v>12</v>
      </c>
      <c r="H8" s="77">
        <v>6</v>
      </c>
      <c r="I8" s="77"/>
      <c r="J8" s="77"/>
      <c r="K8" s="77"/>
      <c r="L8" s="77"/>
      <c r="M8" s="77"/>
      <c r="N8" s="77"/>
      <c r="O8" s="77"/>
      <c r="P8" s="77"/>
      <c r="R8" s="77"/>
      <c r="S8" s="77"/>
      <c r="T8" s="77"/>
      <c r="U8" s="77"/>
      <c r="V8" s="77"/>
      <c r="W8" s="77"/>
      <c r="X8" s="77"/>
      <c r="Y8" s="77"/>
      <c r="Z8" s="77"/>
      <c r="AA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N8" s="77"/>
      <c r="AO8" s="77"/>
      <c r="AP8" s="77"/>
      <c r="AQ8" s="77"/>
      <c r="AR8" s="77"/>
      <c r="AS8" s="77"/>
      <c r="AT8" s="77"/>
      <c r="AU8" s="77"/>
      <c r="AV8" s="77"/>
      <c r="AW8" s="77"/>
    </row>
    <row r="9" spans="1:49" x14ac:dyDescent="0.2">
      <c r="A9" s="77" t="s">
        <v>139</v>
      </c>
      <c r="B9" s="77" t="s">
        <v>141</v>
      </c>
      <c r="C9" s="77" t="s">
        <v>19</v>
      </c>
      <c r="E9" s="78"/>
      <c r="G9" s="77"/>
      <c r="H9" s="77"/>
      <c r="I9" s="77"/>
      <c r="J9" s="77"/>
      <c r="K9" s="77"/>
      <c r="L9" s="77"/>
      <c r="M9" s="77"/>
      <c r="N9" s="77"/>
      <c r="O9" s="77"/>
      <c r="P9" s="77"/>
      <c r="R9" s="77"/>
      <c r="S9" s="77"/>
      <c r="T9" s="77"/>
      <c r="U9" s="77"/>
      <c r="V9" s="77"/>
      <c r="W9" s="77"/>
      <c r="X9" s="77"/>
      <c r="Y9" s="77"/>
      <c r="Z9" s="77"/>
      <c r="AA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N9" s="77"/>
      <c r="AO9" s="77"/>
      <c r="AP9" s="77"/>
      <c r="AQ9" s="77"/>
      <c r="AR9" s="77"/>
      <c r="AS9" s="77"/>
      <c r="AT9" s="77"/>
      <c r="AU9" s="77"/>
      <c r="AV9" s="77"/>
      <c r="AW9" s="77"/>
    </row>
    <row r="11" spans="1:49" x14ac:dyDescent="0.2">
      <c r="B11" s="77" t="s">
        <v>142</v>
      </c>
      <c r="C11" s="77" t="s">
        <v>297</v>
      </c>
      <c r="E11" s="78">
        <v>45694</v>
      </c>
      <c r="G11" s="77">
        <v>5</v>
      </c>
      <c r="H11" s="77">
        <v>9</v>
      </c>
      <c r="I11" s="77"/>
      <c r="J11" s="77"/>
      <c r="K11" s="77"/>
      <c r="L11" s="77"/>
      <c r="M11" s="77"/>
      <c r="N11" s="77"/>
      <c r="O11" s="77"/>
      <c r="P11" s="77"/>
    </row>
    <row r="12" spans="1:49" x14ac:dyDescent="0.2">
      <c r="B12" s="77" t="s">
        <v>143</v>
      </c>
      <c r="C12" s="77" t="s">
        <v>297</v>
      </c>
      <c r="E12" s="78">
        <v>45695</v>
      </c>
      <c r="G12" s="77">
        <v>4</v>
      </c>
      <c r="H12" s="77">
        <v>5</v>
      </c>
      <c r="I12" s="77"/>
      <c r="J12" s="77"/>
      <c r="K12" s="77">
        <v>2</v>
      </c>
      <c r="L12" s="77"/>
      <c r="M12" s="77"/>
      <c r="N12" s="77">
        <v>1</v>
      </c>
      <c r="O12" s="77"/>
      <c r="P12" s="77"/>
    </row>
    <row r="13" spans="1:49" ht="25.5" x14ac:dyDescent="0.2">
      <c r="Z13" s="74" t="s">
        <v>177</v>
      </c>
    </row>
    <row r="15" spans="1:49" x14ac:dyDescent="0.2">
      <c r="G15" s="27">
        <f>SUM(G6:G7)</f>
        <v>23</v>
      </c>
      <c r="H15" s="27">
        <f>SUM(H6:H7)</f>
        <v>15</v>
      </c>
    </row>
    <row r="16" spans="1:49" x14ac:dyDescent="0.2">
      <c r="G16" s="27">
        <f>SUM(G8:G9)</f>
        <v>12</v>
      </c>
      <c r="H16" s="27">
        <f>SUM(H8:H9)</f>
        <v>6</v>
      </c>
    </row>
  </sheetData>
  <mergeCells count="25">
    <mergeCell ref="G1:P1"/>
    <mergeCell ref="R1:AA1"/>
    <mergeCell ref="AC1:AL1"/>
    <mergeCell ref="AN1:AW1"/>
    <mergeCell ref="E2:E4"/>
    <mergeCell ref="G2:H2"/>
    <mergeCell ref="I2:N2"/>
    <mergeCell ref="O2:P2"/>
    <mergeCell ref="R2:S2"/>
    <mergeCell ref="T2:Y2"/>
    <mergeCell ref="Z2:AA2"/>
    <mergeCell ref="AC2:AD2"/>
    <mergeCell ref="AE2:AJ2"/>
    <mergeCell ref="AK2:AL2"/>
    <mergeCell ref="AN2:AO2"/>
    <mergeCell ref="AP2:AU2"/>
    <mergeCell ref="AV2:AW2"/>
    <mergeCell ref="I4:K4"/>
    <mergeCell ref="L4:N4"/>
    <mergeCell ref="T4:V4"/>
    <mergeCell ref="W4:Y4"/>
    <mergeCell ref="AE4:AG4"/>
    <mergeCell ref="AH4:AJ4"/>
    <mergeCell ref="AP4:AR4"/>
    <mergeCell ref="AS4:AU4"/>
  </mergeCells>
  <pageMargins left="3.937007874015748E-2" right="3.937007874015748E-2" top="0.74803149606299213" bottom="0.74803149606299213" header="0.31496062992125984" footer="0.31496062992125984"/>
  <pageSetup paperSize="9" scale="83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S73"/>
  <sheetViews>
    <sheetView zoomScaleNormal="100" workbookViewId="0">
      <pane ySplit="4" topLeftCell="A11" activePane="bottomLeft" state="frozen"/>
      <selection pane="bottomLeft" activeCell="C36" activeCellId="5" sqref="C23:F23 C27:F27 C29:F29 C31:F31 C33:F34 C36:F36"/>
    </sheetView>
  </sheetViews>
  <sheetFormatPr baseColWidth="10" defaultColWidth="76.28515625" defaultRowHeight="12.75" x14ac:dyDescent="0.2"/>
  <cols>
    <col min="1" max="1" width="8.42578125" style="104" bestFit="1" customWidth="1"/>
    <col min="2" max="2" width="11.7109375" style="118" bestFit="1" customWidth="1"/>
    <col min="3" max="3" width="16.42578125" style="105" bestFit="1" customWidth="1"/>
    <col min="4" max="4" width="10.28515625" style="105" bestFit="1" customWidth="1"/>
    <col min="5" max="5" width="22.5703125" style="106" bestFit="1" customWidth="1"/>
    <col min="6" max="6" width="11.7109375" style="107" bestFit="1" customWidth="1"/>
    <col min="7" max="7" width="6.7109375" style="130" bestFit="1" customWidth="1"/>
    <col min="8" max="8" width="10.5703125" style="117" bestFit="1" customWidth="1"/>
    <col min="9" max="10" width="5.5703125" style="104" bestFit="1" customWidth="1"/>
    <col min="11" max="11" width="5.85546875" style="104" bestFit="1" customWidth="1"/>
    <col min="12" max="12" width="4.28515625" style="104" bestFit="1" customWidth="1"/>
    <col min="13" max="13" width="9.140625" style="119" bestFit="1" customWidth="1"/>
    <col min="14" max="14" width="16.42578125" style="104" bestFit="1" customWidth="1"/>
    <col min="15" max="15" width="9.140625" style="104" bestFit="1" customWidth="1"/>
    <col min="16" max="16" width="16.42578125" style="104" bestFit="1" customWidth="1"/>
    <col min="17" max="17" width="7.85546875" style="104" bestFit="1" customWidth="1"/>
    <col min="18" max="18" width="11.42578125" style="104" bestFit="1" customWidth="1"/>
    <col min="19" max="19" width="11.7109375" style="104" bestFit="1" customWidth="1"/>
    <col min="20" max="16384" width="76.28515625" style="104"/>
  </cols>
  <sheetData>
    <row r="1" spans="1:19" s="53" customFormat="1" ht="26.25" x14ac:dyDescent="0.2">
      <c r="A1" s="212" t="s">
        <v>210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3" spans="1:19" ht="11.25" x14ac:dyDescent="0.2">
      <c r="B3" s="214" t="s">
        <v>144</v>
      </c>
      <c r="C3" s="214"/>
      <c r="G3" s="108" t="s">
        <v>145</v>
      </c>
      <c r="H3" s="109" t="s">
        <v>146</v>
      </c>
      <c r="I3" s="110" t="s">
        <v>147</v>
      </c>
      <c r="J3" s="213" t="s">
        <v>148</v>
      </c>
      <c r="K3" s="213"/>
      <c r="L3" s="110" t="s">
        <v>147</v>
      </c>
      <c r="M3" s="110" t="s">
        <v>149</v>
      </c>
    </row>
    <row r="4" spans="1:19" ht="11.25" x14ac:dyDescent="0.2">
      <c r="B4" s="214"/>
      <c r="C4" s="214"/>
      <c r="G4" s="108" t="s">
        <v>150</v>
      </c>
      <c r="H4" s="109" t="s">
        <v>151</v>
      </c>
      <c r="I4" s="111">
        <v>46003</v>
      </c>
      <c r="J4" s="111">
        <v>45989</v>
      </c>
      <c r="K4" s="111">
        <v>45666</v>
      </c>
      <c r="L4" s="111"/>
      <c r="M4" s="112" t="s">
        <v>152</v>
      </c>
    </row>
    <row r="5" spans="1:19" s="53" customFormat="1" x14ac:dyDescent="0.2">
      <c r="A5" s="51" t="s">
        <v>153</v>
      </c>
      <c r="B5" s="71" t="s">
        <v>154</v>
      </c>
      <c r="C5" s="47" t="s">
        <v>201</v>
      </c>
      <c r="D5" s="47" t="s">
        <v>46</v>
      </c>
      <c r="E5" s="45" t="s">
        <v>188</v>
      </c>
      <c r="F5" s="46" t="s">
        <v>212</v>
      </c>
      <c r="G5" s="87">
        <v>562</v>
      </c>
      <c r="H5" s="171" t="s">
        <v>274</v>
      </c>
      <c r="I5" s="88">
        <v>556</v>
      </c>
      <c r="J5" s="88">
        <v>562</v>
      </c>
      <c r="K5" s="88"/>
      <c r="L5" s="88"/>
      <c r="M5" s="98"/>
      <c r="P5" s="104"/>
      <c r="Q5" s="104"/>
      <c r="R5" s="104"/>
      <c r="S5" s="104"/>
    </row>
    <row r="6" spans="1:19" s="53" customFormat="1" x14ac:dyDescent="0.2">
      <c r="A6" s="88"/>
      <c r="B6" s="88"/>
      <c r="C6" s="88"/>
      <c r="D6" s="88"/>
      <c r="E6" s="88"/>
      <c r="F6" s="88"/>
      <c r="G6" s="75"/>
      <c r="H6" s="116"/>
      <c r="I6" s="88"/>
      <c r="J6" s="88"/>
      <c r="K6" s="88"/>
      <c r="L6" s="88"/>
      <c r="M6" s="88"/>
      <c r="P6" s="104"/>
      <c r="Q6" s="104"/>
      <c r="R6" s="104"/>
      <c r="S6" s="104"/>
    </row>
    <row r="7" spans="1:19" s="53" customFormat="1" x14ac:dyDescent="0.2">
      <c r="A7" s="51" t="s">
        <v>153</v>
      </c>
      <c r="B7" s="71" t="s">
        <v>155</v>
      </c>
      <c r="C7" s="47" t="s">
        <v>253</v>
      </c>
      <c r="D7" s="47" t="s">
        <v>254</v>
      </c>
      <c r="E7" s="45" t="s">
        <v>180</v>
      </c>
      <c r="F7" s="46" t="s">
        <v>255</v>
      </c>
      <c r="G7" s="75">
        <v>476</v>
      </c>
      <c r="H7" s="171" t="s">
        <v>274</v>
      </c>
      <c r="I7" s="88">
        <v>476</v>
      </c>
      <c r="J7" s="96" t="str">
        <f>"455"</f>
        <v>455</v>
      </c>
      <c r="K7" s="165"/>
      <c r="L7" s="88"/>
      <c r="M7" s="95" t="str">
        <f>""</f>
        <v/>
      </c>
      <c r="P7" s="104"/>
      <c r="Q7" s="104"/>
      <c r="R7" s="104"/>
      <c r="S7" s="104"/>
    </row>
    <row r="8" spans="1:19" s="53" customFormat="1" x14ac:dyDescent="0.2">
      <c r="A8" s="51" t="s">
        <v>153</v>
      </c>
      <c r="B8" s="71" t="s">
        <v>155</v>
      </c>
      <c r="C8" s="160" t="s">
        <v>285</v>
      </c>
      <c r="D8" s="160" t="s">
        <v>286</v>
      </c>
      <c r="E8" s="45" t="s">
        <v>180</v>
      </c>
      <c r="F8" s="99" t="s">
        <v>287</v>
      </c>
      <c r="G8" s="75">
        <v>588</v>
      </c>
      <c r="H8" s="171" t="s">
        <v>274</v>
      </c>
      <c r="I8" s="165"/>
      <c r="J8" s="165"/>
      <c r="K8" s="88">
        <v>588</v>
      </c>
      <c r="L8" s="88"/>
      <c r="M8" s="88" t="s">
        <v>288</v>
      </c>
      <c r="P8" s="104"/>
      <c r="Q8" s="104"/>
      <c r="R8" s="104"/>
      <c r="S8" s="104"/>
    </row>
    <row r="9" spans="1:19" s="53" customFormat="1" x14ac:dyDescent="0.2">
      <c r="A9" s="51" t="s">
        <v>153</v>
      </c>
      <c r="B9" s="71" t="s">
        <v>155</v>
      </c>
      <c r="C9" s="47" t="s">
        <v>199</v>
      </c>
      <c r="D9" s="47" t="s">
        <v>200</v>
      </c>
      <c r="E9" s="45" t="s">
        <v>188</v>
      </c>
      <c r="F9" s="46" t="s">
        <v>252</v>
      </c>
      <c r="G9" s="75">
        <v>506</v>
      </c>
      <c r="H9" s="171" t="s">
        <v>274</v>
      </c>
      <c r="I9" s="88">
        <v>470</v>
      </c>
      <c r="J9" s="96" t="str">
        <f>"471"</f>
        <v>471</v>
      </c>
      <c r="K9" s="88">
        <v>506</v>
      </c>
      <c r="L9" s="88"/>
      <c r="M9" s="95" t="str">
        <f>""</f>
        <v/>
      </c>
      <c r="P9" s="104"/>
      <c r="Q9" s="104"/>
      <c r="R9" s="104"/>
      <c r="S9" s="104"/>
    </row>
    <row r="10" spans="1:19" s="53" customFormat="1" x14ac:dyDescent="0.2">
      <c r="A10" s="51" t="s">
        <v>153</v>
      </c>
      <c r="B10" s="71" t="s">
        <v>155</v>
      </c>
      <c r="C10" s="161" t="s">
        <v>264</v>
      </c>
      <c r="D10" s="161" t="s">
        <v>265</v>
      </c>
      <c r="E10" s="45" t="s">
        <v>188</v>
      </c>
      <c r="F10" s="99" t="s">
        <v>266</v>
      </c>
      <c r="G10" s="75">
        <v>489</v>
      </c>
      <c r="H10" s="165"/>
      <c r="I10" s="88">
        <v>489</v>
      </c>
      <c r="J10" s="165"/>
      <c r="K10" s="88">
        <v>476</v>
      </c>
      <c r="L10" s="88"/>
      <c r="M10" s="88"/>
      <c r="P10" s="104"/>
      <c r="Q10" s="104"/>
      <c r="R10" s="104"/>
      <c r="S10" s="104"/>
    </row>
    <row r="11" spans="1:19" s="53" customFormat="1" x14ac:dyDescent="0.2">
      <c r="A11" s="51" t="s">
        <v>153</v>
      </c>
      <c r="B11" s="71" t="s">
        <v>155</v>
      </c>
      <c r="C11" s="160" t="s">
        <v>275</v>
      </c>
      <c r="D11" s="160" t="s">
        <v>282</v>
      </c>
      <c r="E11" s="58" t="s">
        <v>188</v>
      </c>
      <c r="F11" s="99" t="s">
        <v>283</v>
      </c>
      <c r="G11" s="75">
        <v>534</v>
      </c>
      <c r="H11" s="171" t="s">
        <v>274</v>
      </c>
      <c r="I11" s="165"/>
      <c r="J11" s="165"/>
      <c r="K11" s="88">
        <v>534</v>
      </c>
      <c r="L11" s="88"/>
      <c r="M11" s="88" t="s">
        <v>284</v>
      </c>
      <c r="P11" s="104"/>
      <c r="Q11" s="104"/>
      <c r="R11" s="104"/>
      <c r="S11" s="104"/>
    </row>
    <row r="12" spans="1:19" s="53" customFormat="1" x14ac:dyDescent="0.2">
      <c r="A12" s="51" t="s">
        <v>153</v>
      </c>
      <c r="B12" s="71" t="s">
        <v>155</v>
      </c>
      <c r="C12" s="47" t="s">
        <v>202</v>
      </c>
      <c r="D12" s="47" t="s">
        <v>203</v>
      </c>
      <c r="E12" s="45" t="s">
        <v>188</v>
      </c>
      <c r="F12" s="46" t="s">
        <v>250</v>
      </c>
      <c r="G12" s="75">
        <v>511</v>
      </c>
      <c r="H12" s="165"/>
      <c r="I12" s="88">
        <v>511</v>
      </c>
      <c r="J12" s="96" t="str">
        <f>"497"</f>
        <v>497</v>
      </c>
      <c r="K12" s="88">
        <v>490</v>
      </c>
      <c r="L12" s="88"/>
      <c r="M12" s="95" t="str">
        <f>""</f>
        <v/>
      </c>
      <c r="P12" s="104"/>
      <c r="Q12" s="104"/>
      <c r="R12" s="104"/>
      <c r="S12" s="104"/>
    </row>
    <row r="13" spans="1:19" s="53" customFormat="1" x14ac:dyDescent="0.2">
      <c r="A13" s="51" t="s">
        <v>153</v>
      </c>
      <c r="B13" s="71" t="s">
        <v>155</v>
      </c>
      <c r="C13" s="47" t="s">
        <v>204</v>
      </c>
      <c r="D13" s="47" t="s">
        <v>205</v>
      </c>
      <c r="E13" s="45" t="s">
        <v>188</v>
      </c>
      <c r="F13" s="46" t="s">
        <v>249</v>
      </c>
      <c r="G13" s="75">
        <v>499</v>
      </c>
      <c r="H13" s="165"/>
      <c r="I13" s="165"/>
      <c r="J13" s="96" t="str">
        <f>"499"</f>
        <v>499</v>
      </c>
      <c r="K13" s="88">
        <v>464</v>
      </c>
      <c r="L13" s="88"/>
      <c r="M13" s="95" t="s">
        <v>256</v>
      </c>
      <c r="P13" s="104"/>
      <c r="Q13" s="104"/>
      <c r="R13" s="104"/>
      <c r="S13" s="104"/>
    </row>
    <row r="14" spans="1:19" s="53" customFormat="1" x14ac:dyDescent="0.2">
      <c r="A14" s="51" t="s">
        <v>153</v>
      </c>
      <c r="B14" s="157" t="s">
        <v>155</v>
      </c>
      <c r="C14" s="160" t="s">
        <v>273</v>
      </c>
      <c r="D14" s="160" t="s">
        <v>278</v>
      </c>
      <c r="E14" s="58" t="s">
        <v>279</v>
      </c>
      <c r="F14" s="99" t="s">
        <v>280</v>
      </c>
      <c r="G14" s="75">
        <v>557</v>
      </c>
      <c r="H14" s="171" t="s">
        <v>274</v>
      </c>
      <c r="I14" s="165"/>
      <c r="J14" s="88">
        <v>557</v>
      </c>
      <c r="K14" s="165"/>
      <c r="L14" s="88"/>
      <c r="M14" s="88" t="s">
        <v>281</v>
      </c>
      <c r="P14" s="104"/>
      <c r="Q14" s="104"/>
      <c r="R14" s="104"/>
      <c r="S14" s="104"/>
    </row>
    <row r="15" spans="1:19" s="53" customFormat="1" x14ac:dyDescent="0.2">
      <c r="A15" s="51" t="s">
        <v>153</v>
      </c>
      <c r="B15" s="157" t="s">
        <v>155</v>
      </c>
      <c r="C15" s="100" t="s">
        <v>260</v>
      </c>
      <c r="D15" s="100" t="s">
        <v>261</v>
      </c>
      <c r="E15" s="182" t="s">
        <v>188</v>
      </c>
      <c r="F15" s="102" t="s">
        <v>262</v>
      </c>
      <c r="G15" s="87">
        <v>497</v>
      </c>
      <c r="H15" s="171" t="s">
        <v>274</v>
      </c>
      <c r="I15" s="88">
        <v>497</v>
      </c>
      <c r="J15" s="165"/>
      <c r="K15" s="165"/>
      <c r="L15" s="88"/>
      <c r="M15" s="88" t="s">
        <v>263</v>
      </c>
      <c r="P15" s="104"/>
      <c r="Q15" s="104"/>
      <c r="R15" s="104"/>
      <c r="S15" s="104"/>
    </row>
    <row r="16" spans="1:19" s="53" customFormat="1" x14ac:dyDescent="0.2">
      <c r="A16" s="51" t="s">
        <v>153</v>
      </c>
      <c r="B16" s="157" t="s">
        <v>155</v>
      </c>
      <c r="C16" s="47" t="s">
        <v>195</v>
      </c>
      <c r="D16" s="47" t="s">
        <v>196</v>
      </c>
      <c r="E16" s="158" t="s">
        <v>181</v>
      </c>
      <c r="F16" s="46" t="s">
        <v>248</v>
      </c>
      <c r="G16" s="75">
        <v>545</v>
      </c>
      <c r="H16" s="171" t="s">
        <v>274</v>
      </c>
      <c r="I16" s="88">
        <v>545</v>
      </c>
      <c r="J16" s="96" t="str">
        <f>"539"</f>
        <v>539</v>
      </c>
      <c r="K16" s="165"/>
      <c r="L16" s="88"/>
      <c r="M16" s="95" t="str">
        <f>"0924501T"</f>
        <v>0924501T</v>
      </c>
      <c r="P16" s="104"/>
      <c r="Q16" s="104"/>
      <c r="R16" s="104"/>
      <c r="S16" s="104"/>
    </row>
    <row r="17" spans="1:19" s="53" customFormat="1" x14ac:dyDescent="0.2">
      <c r="A17" s="51" t="s">
        <v>153</v>
      </c>
      <c r="B17" s="157" t="s">
        <v>155</v>
      </c>
      <c r="C17" s="47" t="s">
        <v>197</v>
      </c>
      <c r="D17" s="47" t="s">
        <v>198</v>
      </c>
      <c r="E17" s="158" t="s">
        <v>181</v>
      </c>
      <c r="F17" s="46" t="s">
        <v>247</v>
      </c>
      <c r="G17" s="75">
        <v>566</v>
      </c>
      <c r="H17" s="171" t="s">
        <v>274</v>
      </c>
      <c r="I17" s="88">
        <v>563</v>
      </c>
      <c r="J17" s="96" t="str">
        <f>"566"</f>
        <v>566</v>
      </c>
      <c r="K17" s="88">
        <v>562</v>
      </c>
      <c r="L17" s="88"/>
      <c r="M17" s="95" t="str">
        <f>"0789721T"</f>
        <v>0789721T</v>
      </c>
      <c r="P17" s="104"/>
      <c r="Q17" s="104"/>
      <c r="R17" s="104"/>
      <c r="S17" s="104"/>
    </row>
    <row r="18" spans="1:19" s="53" customFormat="1" x14ac:dyDescent="0.2">
      <c r="A18" s="51" t="s">
        <v>153</v>
      </c>
      <c r="B18" s="157" t="s">
        <v>155</v>
      </c>
      <c r="C18" s="161" t="s">
        <v>267</v>
      </c>
      <c r="D18" s="161" t="s">
        <v>268</v>
      </c>
      <c r="E18" s="158" t="s">
        <v>188</v>
      </c>
      <c r="F18" s="99" t="s">
        <v>269</v>
      </c>
      <c r="G18" s="75">
        <v>471</v>
      </c>
      <c r="H18" s="165"/>
      <c r="I18" s="88">
        <v>471</v>
      </c>
      <c r="J18" s="165"/>
      <c r="K18" s="165"/>
      <c r="L18" s="88"/>
      <c r="M18" s="88"/>
      <c r="P18" s="104"/>
      <c r="Q18" s="104"/>
      <c r="R18" s="104"/>
      <c r="S18" s="104"/>
    </row>
    <row r="19" spans="1:19" s="53" customFormat="1" x14ac:dyDescent="0.2">
      <c r="A19" s="51" t="s">
        <v>153</v>
      </c>
      <c r="B19" s="157" t="s">
        <v>155</v>
      </c>
      <c r="C19" s="47" t="s">
        <v>206</v>
      </c>
      <c r="D19" s="47" t="s">
        <v>207</v>
      </c>
      <c r="E19" s="45" t="s">
        <v>188</v>
      </c>
      <c r="F19" s="46" t="s">
        <v>251</v>
      </c>
      <c r="G19" s="75">
        <v>521</v>
      </c>
      <c r="H19" s="165"/>
      <c r="I19" s="88">
        <v>521</v>
      </c>
      <c r="J19" s="96" t="str">
        <f>"491"</f>
        <v>491</v>
      </c>
      <c r="K19" s="165"/>
      <c r="L19" s="88"/>
      <c r="M19" s="95" t="str">
        <f>""</f>
        <v/>
      </c>
      <c r="P19" s="104"/>
      <c r="Q19" s="104"/>
      <c r="R19" s="104"/>
      <c r="S19" s="104"/>
    </row>
    <row r="20" spans="1:19" s="53" customFormat="1" x14ac:dyDescent="0.2">
      <c r="A20" s="51"/>
      <c r="B20" s="157"/>
      <c r="C20" s="160"/>
      <c r="D20" s="160"/>
      <c r="E20" s="159"/>
      <c r="F20" s="99"/>
      <c r="G20" s="75"/>
      <c r="H20" s="58"/>
      <c r="I20" s="88"/>
      <c r="J20" s="88"/>
      <c r="K20" s="88"/>
      <c r="L20" s="88"/>
      <c r="M20" s="88"/>
      <c r="P20" s="104"/>
      <c r="Q20" s="104"/>
      <c r="R20" s="104"/>
      <c r="S20" s="104"/>
    </row>
    <row r="21" spans="1:19" s="53" customFormat="1" x14ac:dyDescent="0.2">
      <c r="A21" s="52" t="s">
        <v>156</v>
      </c>
      <c r="B21" s="71" t="s">
        <v>154</v>
      </c>
      <c r="C21" s="103"/>
      <c r="D21" s="103"/>
      <c r="E21" s="101"/>
      <c r="F21" s="102"/>
      <c r="G21" s="87"/>
      <c r="H21" s="58"/>
      <c r="I21" s="88"/>
      <c r="J21" s="88"/>
      <c r="K21" s="88"/>
      <c r="L21" s="88"/>
      <c r="M21" s="98"/>
      <c r="P21" s="104"/>
      <c r="Q21" s="104"/>
      <c r="R21" s="104"/>
      <c r="S21" s="104"/>
    </row>
    <row r="22" spans="1:19" s="53" customFormat="1" x14ac:dyDescent="0.2">
      <c r="A22" s="88"/>
      <c r="B22" s="88"/>
      <c r="C22" s="50"/>
      <c r="D22" s="50"/>
      <c r="E22" s="58"/>
      <c r="F22" s="99"/>
      <c r="G22" s="75"/>
      <c r="H22" s="58"/>
      <c r="I22" s="88"/>
      <c r="J22" s="88"/>
      <c r="K22" s="88"/>
      <c r="L22" s="88"/>
      <c r="M22" s="88"/>
      <c r="P22" s="104"/>
      <c r="Q22" s="104"/>
      <c r="R22" s="104"/>
      <c r="S22" s="104"/>
    </row>
    <row r="23" spans="1:19" s="53" customFormat="1" x14ac:dyDescent="0.2">
      <c r="A23" s="52" t="s">
        <v>156</v>
      </c>
      <c r="B23" s="71" t="s">
        <v>155</v>
      </c>
      <c r="C23" s="72" t="s">
        <v>232</v>
      </c>
      <c r="D23" s="72" t="s">
        <v>233</v>
      </c>
      <c r="E23" s="45" t="s">
        <v>234</v>
      </c>
      <c r="F23" s="46" t="s">
        <v>235</v>
      </c>
      <c r="G23" s="87">
        <v>510</v>
      </c>
      <c r="H23" s="171" t="s">
        <v>274</v>
      </c>
      <c r="I23" s="88">
        <v>507</v>
      </c>
      <c r="J23" s="96" t="str">
        <f>"510"</f>
        <v>510</v>
      </c>
      <c r="K23" s="88">
        <v>486</v>
      </c>
      <c r="L23" s="88"/>
      <c r="M23" s="95" t="str">
        <f>"0060695Y"</f>
        <v>0060695Y</v>
      </c>
      <c r="P23" s="104"/>
      <c r="Q23" s="104"/>
      <c r="R23" s="104"/>
      <c r="S23" s="104"/>
    </row>
    <row r="24" spans="1:19" s="53" customFormat="1" x14ac:dyDescent="0.2">
      <c r="A24" s="52" t="s">
        <v>156</v>
      </c>
      <c r="B24" s="71" t="s">
        <v>155</v>
      </c>
      <c r="C24" s="72" t="s">
        <v>186</v>
      </c>
      <c r="D24" s="72" t="s">
        <v>187</v>
      </c>
      <c r="E24" s="45" t="s">
        <v>188</v>
      </c>
      <c r="F24" s="46" t="s">
        <v>228</v>
      </c>
      <c r="G24" s="87">
        <v>521</v>
      </c>
      <c r="H24" s="58"/>
      <c r="I24" s="169"/>
      <c r="J24" s="96" t="str">
        <f>"521"</f>
        <v>521</v>
      </c>
      <c r="K24" s="88">
        <v>493</v>
      </c>
      <c r="L24" s="88"/>
      <c r="M24" s="95" t="str">
        <f>"1041318K"</f>
        <v>1041318K</v>
      </c>
      <c r="P24" s="104"/>
      <c r="Q24" s="104"/>
      <c r="R24" s="104"/>
      <c r="S24" s="104"/>
    </row>
    <row r="25" spans="1:19" s="53" customFormat="1" x14ac:dyDescent="0.2">
      <c r="A25" s="52" t="s">
        <v>156</v>
      </c>
      <c r="B25" s="71" t="s">
        <v>155</v>
      </c>
      <c r="C25" s="72" t="s">
        <v>189</v>
      </c>
      <c r="D25" s="72" t="s">
        <v>190</v>
      </c>
      <c r="E25" s="45" t="s">
        <v>188</v>
      </c>
      <c r="F25" s="46" t="s">
        <v>237</v>
      </c>
      <c r="G25" s="92">
        <v>478</v>
      </c>
      <c r="H25" s="58"/>
      <c r="I25" s="88">
        <v>462</v>
      </c>
      <c r="J25" s="96" t="str">
        <f>"466"</f>
        <v>466</v>
      </c>
      <c r="K25" s="88">
        <v>478</v>
      </c>
      <c r="L25" s="88"/>
      <c r="M25" s="95" t="str">
        <f>""</f>
        <v/>
      </c>
      <c r="P25" s="104"/>
      <c r="Q25" s="104"/>
      <c r="R25" s="104"/>
      <c r="S25" s="104"/>
    </row>
    <row r="26" spans="1:19" s="53" customFormat="1" x14ac:dyDescent="0.2">
      <c r="A26" s="52" t="s">
        <v>156</v>
      </c>
      <c r="B26" s="71" t="s">
        <v>155</v>
      </c>
      <c r="C26" s="183" t="s">
        <v>276</v>
      </c>
      <c r="D26" s="183" t="s">
        <v>289</v>
      </c>
      <c r="E26" s="45" t="s">
        <v>188</v>
      </c>
      <c r="F26" s="29" t="s">
        <v>290</v>
      </c>
      <c r="G26" s="75">
        <v>387</v>
      </c>
      <c r="H26" s="167"/>
      <c r="I26" s="169"/>
      <c r="J26" s="169"/>
      <c r="K26" s="88">
        <v>387</v>
      </c>
      <c r="L26" s="88"/>
      <c r="M26" s="119"/>
      <c r="O26" s="104"/>
      <c r="P26" s="104"/>
      <c r="Q26" s="104"/>
      <c r="R26" s="104"/>
      <c r="S26" s="104"/>
    </row>
    <row r="27" spans="1:19" s="53" customFormat="1" x14ac:dyDescent="0.2">
      <c r="A27" s="52" t="s">
        <v>156</v>
      </c>
      <c r="B27" s="71" t="s">
        <v>155</v>
      </c>
      <c r="C27" s="72" t="s">
        <v>224</v>
      </c>
      <c r="D27" s="72" t="s">
        <v>225</v>
      </c>
      <c r="E27" s="45" t="s">
        <v>188</v>
      </c>
      <c r="F27" s="46" t="s">
        <v>226</v>
      </c>
      <c r="G27" s="87">
        <v>560</v>
      </c>
      <c r="H27" s="171" t="s">
        <v>274</v>
      </c>
      <c r="I27" s="88">
        <v>553</v>
      </c>
      <c r="J27" s="96" t="str">
        <f>"560"</f>
        <v>560</v>
      </c>
      <c r="K27" s="169"/>
      <c r="L27" s="88"/>
      <c r="M27" s="95" t="str">
        <f>"0934505S"</f>
        <v>0934505S</v>
      </c>
      <c r="P27" s="104"/>
      <c r="Q27" s="104"/>
      <c r="R27" s="104"/>
      <c r="S27" s="104"/>
    </row>
    <row r="28" spans="1:19" s="53" customFormat="1" x14ac:dyDescent="0.2">
      <c r="A28" s="52" t="s">
        <v>156</v>
      </c>
      <c r="B28" s="71" t="s">
        <v>155</v>
      </c>
      <c r="C28" s="72" t="s">
        <v>182</v>
      </c>
      <c r="D28" s="72" t="s">
        <v>183</v>
      </c>
      <c r="E28" s="45" t="s">
        <v>181</v>
      </c>
      <c r="F28" s="46" t="s">
        <v>245</v>
      </c>
      <c r="G28" s="75">
        <v>448</v>
      </c>
      <c r="H28" s="167"/>
      <c r="I28" s="88">
        <v>443</v>
      </c>
      <c r="J28" s="96" t="str">
        <f>"430"</f>
        <v>430</v>
      </c>
      <c r="K28" s="88">
        <v>448</v>
      </c>
      <c r="L28" s="88"/>
      <c r="M28" s="95" t="str">
        <f>"860027M"</f>
        <v>860027M</v>
      </c>
      <c r="O28" s="104"/>
      <c r="P28" s="104"/>
      <c r="Q28" s="104"/>
      <c r="R28" s="104"/>
      <c r="S28" s="104"/>
    </row>
    <row r="29" spans="1:19" s="53" customFormat="1" x14ac:dyDescent="0.2">
      <c r="A29" s="52" t="s">
        <v>156</v>
      </c>
      <c r="B29" s="71" t="s">
        <v>155</v>
      </c>
      <c r="C29" s="72" t="s">
        <v>242</v>
      </c>
      <c r="D29" s="72" t="s">
        <v>243</v>
      </c>
      <c r="E29" s="45" t="s">
        <v>188</v>
      </c>
      <c r="F29" s="46" t="s">
        <v>244</v>
      </c>
      <c r="G29" s="75">
        <v>443</v>
      </c>
      <c r="H29" s="171" t="s">
        <v>274</v>
      </c>
      <c r="I29" s="88">
        <v>443</v>
      </c>
      <c r="J29" s="96" t="str">
        <f>"432"</f>
        <v>432</v>
      </c>
      <c r="K29" s="88">
        <v>392</v>
      </c>
      <c r="L29" s="88"/>
      <c r="M29" s="95" t="str">
        <f>"0893955R"</f>
        <v>0893955R</v>
      </c>
      <c r="O29" s="104"/>
      <c r="P29" s="104"/>
      <c r="Q29" s="104"/>
      <c r="R29" s="104"/>
      <c r="S29" s="104"/>
    </row>
    <row r="30" spans="1:19" s="53" customFormat="1" x14ac:dyDescent="0.2">
      <c r="A30" s="52" t="s">
        <v>156</v>
      </c>
      <c r="B30" s="71" t="s">
        <v>155</v>
      </c>
      <c r="C30" s="72" t="s">
        <v>192</v>
      </c>
      <c r="D30" s="72" t="s">
        <v>193</v>
      </c>
      <c r="E30" s="45" t="s">
        <v>188</v>
      </c>
      <c r="F30" s="46" t="s">
        <v>238</v>
      </c>
      <c r="G30" s="75">
        <v>462</v>
      </c>
      <c r="H30" s="58"/>
      <c r="I30" s="88">
        <v>462</v>
      </c>
      <c r="J30" s="96" t="str">
        <f>"435"</f>
        <v>435</v>
      </c>
      <c r="K30" s="169"/>
      <c r="L30" s="88"/>
      <c r="M30" s="95" t="str">
        <f>"0008304B"</f>
        <v>0008304B</v>
      </c>
      <c r="P30" s="104"/>
      <c r="Q30" s="104"/>
      <c r="R30" s="104"/>
      <c r="S30" s="104"/>
    </row>
    <row r="31" spans="1:19" x14ac:dyDescent="0.2">
      <c r="A31" s="52" t="s">
        <v>156</v>
      </c>
      <c r="B31" s="71" t="s">
        <v>155</v>
      </c>
      <c r="C31" s="72" t="s">
        <v>178</v>
      </c>
      <c r="D31" s="72" t="s">
        <v>179</v>
      </c>
      <c r="E31" s="45" t="s">
        <v>180</v>
      </c>
      <c r="F31" s="46" t="s">
        <v>227</v>
      </c>
      <c r="G31" s="87">
        <v>542</v>
      </c>
      <c r="H31" s="171" t="s">
        <v>274</v>
      </c>
      <c r="I31" s="88">
        <v>529</v>
      </c>
      <c r="J31" s="96" t="str">
        <f>"542"</f>
        <v>542</v>
      </c>
      <c r="K31" s="169"/>
      <c r="L31" s="88"/>
      <c r="M31" s="95" t="str">
        <f>"813036K"</f>
        <v>813036K</v>
      </c>
      <c r="N31" s="53"/>
      <c r="O31" s="53"/>
    </row>
    <row r="32" spans="1:19" x14ac:dyDescent="0.2">
      <c r="A32" s="52" t="s">
        <v>156</v>
      </c>
      <c r="B32" s="71" t="s">
        <v>155</v>
      </c>
      <c r="C32" s="128" t="s">
        <v>270</v>
      </c>
      <c r="D32" s="128" t="s">
        <v>271</v>
      </c>
      <c r="E32" s="45" t="s">
        <v>188</v>
      </c>
      <c r="F32" s="29" t="s">
        <v>272</v>
      </c>
      <c r="G32" s="75">
        <v>483</v>
      </c>
      <c r="H32" s="167"/>
      <c r="I32" s="88">
        <v>480</v>
      </c>
      <c r="J32" s="169"/>
      <c r="K32" s="88">
        <v>483</v>
      </c>
      <c r="L32" s="88"/>
      <c r="N32" s="53"/>
    </row>
    <row r="33" spans="1:19" x14ac:dyDescent="0.2">
      <c r="A33" s="52" t="s">
        <v>156</v>
      </c>
      <c r="B33" s="71" t="s">
        <v>155</v>
      </c>
      <c r="C33" s="72" t="s">
        <v>239</v>
      </c>
      <c r="D33" s="72" t="s">
        <v>240</v>
      </c>
      <c r="E33" s="45" t="s">
        <v>180</v>
      </c>
      <c r="F33" s="46" t="s">
        <v>241</v>
      </c>
      <c r="G33" s="75">
        <v>478</v>
      </c>
      <c r="H33" s="171" t="s">
        <v>274</v>
      </c>
      <c r="I33" s="88">
        <v>461</v>
      </c>
      <c r="J33" s="96" t="str">
        <f>"434"</f>
        <v>434</v>
      </c>
      <c r="K33" s="88">
        <v>478</v>
      </c>
      <c r="L33" s="88"/>
      <c r="M33" s="95" t="str">
        <f>""</f>
        <v/>
      </c>
      <c r="N33" s="53"/>
    </row>
    <row r="34" spans="1:19" x14ac:dyDescent="0.2">
      <c r="A34" s="52" t="s">
        <v>156</v>
      </c>
      <c r="B34" s="71" t="s">
        <v>155</v>
      </c>
      <c r="C34" s="168" t="s">
        <v>229</v>
      </c>
      <c r="D34" s="168" t="s">
        <v>230</v>
      </c>
      <c r="E34" s="45" t="s">
        <v>181</v>
      </c>
      <c r="F34" s="46" t="s">
        <v>231</v>
      </c>
      <c r="G34" s="87">
        <v>520</v>
      </c>
      <c r="H34" s="171" t="s">
        <v>274</v>
      </c>
      <c r="I34" s="88">
        <v>513</v>
      </c>
      <c r="J34" s="96" t="str">
        <f>"520"</f>
        <v>520</v>
      </c>
      <c r="K34" s="88">
        <v>479</v>
      </c>
      <c r="L34" s="88"/>
      <c r="M34" s="95" t="str">
        <f>"0987155V"</f>
        <v>0987155V</v>
      </c>
      <c r="N34" s="53"/>
      <c r="O34" s="53"/>
    </row>
    <row r="35" spans="1:19" x14ac:dyDescent="0.2">
      <c r="A35" s="52" t="s">
        <v>156</v>
      </c>
      <c r="B35" s="157" t="s">
        <v>155</v>
      </c>
      <c r="C35" s="72" t="s">
        <v>194</v>
      </c>
      <c r="D35" s="72" t="s">
        <v>191</v>
      </c>
      <c r="E35" s="158" t="s">
        <v>188</v>
      </c>
      <c r="F35" s="46" t="s">
        <v>236</v>
      </c>
      <c r="G35" s="87">
        <v>481</v>
      </c>
      <c r="H35" s="58"/>
      <c r="I35" s="169"/>
      <c r="J35" s="96" t="str">
        <f>"481"</f>
        <v>481</v>
      </c>
      <c r="K35" s="88">
        <v>393</v>
      </c>
      <c r="L35" s="88"/>
      <c r="M35" s="95" t="str">
        <f>""</f>
        <v/>
      </c>
      <c r="N35" s="53"/>
      <c r="O35" s="53"/>
    </row>
    <row r="36" spans="1:19" x14ac:dyDescent="0.2">
      <c r="A36" s="52" t="s">
        <v>156</v>
      </c>
      <c r="B36" s="157" t="s">
        <v>155</v>
      </c>
      <c r="C36" s="172" t="s">
        <v>184</v>
      </c>
      <c r="D36" s="172" t="s">
        <v>185</v>
      </c>
      <c r="E36" s="45" t="s">
        <v>181</v>
      </c>
      <c r="F36" s="46" t="s">
        <v>246</v>
      </c>
      <c r="G36" s="75">
        <v>445</v>
      </c>
      <c r="H36" s="171" t="s">
        <v>274</v>
      </c>
      <c r="I36" s="88">
        <v>386</v>
      </c>
      <c r="J36" s="96" t="str">
        <f>"423"</f>
        <v>423</v>
      </c>
      <c r="K36" s="88">
        <v>445</v>
      </c>
      <c r="L36" s="88"/>
      <c r="M36" s="95" t="str">
        <f>""</f>
        <v/>
      </c>
      <c r="N36" s="53"/>
    </row>
    <row r="37" spans="1:19" s="53" customFormat="1" x14ac:dyDescent="0.2">
      <c r="B37" s="113"/>
      <c r="C37" s="114"/>
      <c r="D37" s="114"/>
      <c r="E37" s="121"/>
      <c r="F37" s="99"/>
      <c r="G37" s="75"/>
      <c r="H37" s="116"/>
      <c r="I37" s="88"/>
      <c r="J37" s="88"/>
      <c r="K37" s="88"/>
      <c r="L37" s="88"/>
      <c r="M37" s="97"/>
      <c r="P37" s="104"/>
      <c r="Q37" s="104"/>
      <c r="R37" s="104"/>
      <c r="S37" s="104"/>
    </row>
    <row r="38" spans="1:19" ht="11.25" x14ac:dyDescent="0.2">
      <c r="B38" s="214" t="s">
        <v>157</v>
      </c>
      <c r="C38" s="214"/>
      <c r="E38" s="122"/>
      <c r="F38" s="123"/>
      <c r="H38" s="116"/>
      <c r="I38" s="110" t="s">
        <v>147</v>
      </c>
      <c r="J38" s="213" t="s">
        <v>148</v>
      </c>
      <c r="K38" s="213"/>
      <c r="L38" s="110" t="s">
        <v>147</v>
      </c>
      <c r="M38" s="110" t="s">
        <v>149</v>
      </c>
    </row>
    <row r="39" spans="1:19" ht="11.25" x14ac:dyDescent="0.2">
      <c r="B39" s="214"/>
      <c r="C39" s="214"/>
      <c r="E39" s="122"/>
      <c r="F39" s="123"/>
      <c r="H39" s="116"/>
      <c r="I39" s="111">
        <v>46003</v>
      </c>
      <c r="J39" s="111">
        <v>45989</v>
      </c>
      <c r="K39" s="111">
        <v>45666</v>
      </c>
      <c r="L39" s="111"/>
      <c r="M39" s="112" t="s">
        <v>152</v>
      </c>
    </row>
    <row r="40" spans="1:19" x14ac:dyDescent="0.2">
      <c r="C40" s="104"/>
      <c r="D40" s="104"/>
      <c r="E40" s="104"/>
      <c r="F40" s="104"/>
      <c r="H40" s="104"/>
      <c r="I40" s="166"/>
      <c r="J40" s="166"/>
      <c r="K40" s="166"/>
      <c r="L40" s="166"/>
      <c r="M40" s="97"/>
    </row>
    <row r="41" spans="1:19" x14ac:dyDescent="0.2">
      <c r="A41" s="51" t="s">
        <v>153</v>
      </c>
      <c r="B41" s="71" t="s">
        <v>155</v>
      </c>
      <c r="C41" s="47" t="s">
        <v>215</v>
      </c>
      <c r="D41" s="47" t="s">
        <v>214</v>
      </c>
      <c r="E41" s="45" t="s">
        <v>188</v>
      </c>
      <c r="F41" s="46" t="s">
        <v>213</v>
      </c>
      <c r="G41" s="162">
        <v>525</v>
      </c>
      <c r="H41" s="94"/>
      <c r="I41" s="94">
        <v>525</v>
      </c>
      <c r="J41" s="94">
        <v>508</v>
      </c>
      <c r="K41" s="181"/>
      <c r="L41" s="94"/>
      <c r="M41" s="96"/>
      <c r="N41" s="53"/>
    </row>
    <row r="42" spans="1:19" x14ac:dyDescent="0.2">
      <c r="A42" s="51" t="s">
        <v>153</v>
      </c>
      <c r="B42" s="71" t="s">
        <v>155</v>
      </c>
      <c r="C42" s="160" t="s">
        <v>217</v>
      </c>
      <c r="D42" s="160" t="s">
        <v>277</v>
      </c>
      <c r="E42" s="45" t="s">
        <v>188</v>
      </c>
      <c r="F42" s="119" t="s">
        <v>216</v>
      </c>
      <c r="G42" s="75">
        <v>450</v>
      </c>
      <c r="H42" s="53"/>
      <c r="I42" s="165"/>
      <c r="J42" s="88">
        <f>216+234</f>
        <v>450</v>
      </c>
      <c r="K42" s="88">
        <v>359</v>
      </c>
      <c r="L42" s="88"/>
      <c r="M42" s="97"/>
      <c r="N42" s="53"/>
    </row>
    <row r="43" spans="1:19" x14ac:dyDescent="0.2">
      <c r="A43" s="52" t="s">
        <v>156</v>
      </c>
      <c r="B43" s="71" t="s">
        <v>155</v>
      </c>
      <c r="C43" s="72" t="s">
        <v>220</v>
      </c>
      <c r="D43" s="72" t="s">
        <v>219</v>
      </c>
      <c r="E43" s="45" t="s">
        <v>188</v>
      </c>
      <c r="F43" s="46" t="s">
        <v>218</v>
      </c>
      <c r="G43" s="162">
        <v>467</v>
      </c>
      <c r="H43" s="94"/>
      <c r="I43" s="163"/>
      <c r="J43" s="94">
        <v>467</v>
      </c>
      <c r="K43" s="94">
        <v>459</v>
      </c>
      <c r="L43" s="94"/>
      <c r="M43" s="88"/>
      <c r="N43" s="53"/>
    </row>
    <row r="44" spans="1:19" x14ac:dyDescent="0.2">
      <c r="A44" s="52" t="s">
        <v>156</v>
      </c>
      <c r="B44" s="71" t="s">
        <v>155</v>
      </c>
      <c r="C44" s="72" t="s">
        <v>223</v>
      </c>
      <c r="D44" s="72" t="s">
        <v>222</v>
      </c>
      <c r="E44" s="45" t="s">
        <v>188</v>
      </c>
      <c r="F44" s="46" t="s">
        <v>221</v>
      </c>
      <c r="G44" s="162">
        <v>470</v>
      </c>
      <c r="H44" s="94"/>
      <c r="I44" s="163"/>
      <c r="J44" s="94">
        <v>470</v>
      </c>
      <c r="K44" s="163"/>
      <c r="L44" s="94"/>
      <c r="M44" s="88"/>
      <c r="N44" s="53"/>
    </row>
    <row r="45" spans="1:19" x14ac:dyDescent="0.2">
      <c r="A45" s="52" t="s">
        <v>156</v>
      </c>
      <c r="B45" s="71" t="s">
        <v>155</v>
      </c>
      <c r="C45" s="156" t="s">
        <v>257</v>
      </c>
      <c r="D45" s="156" t="s">
        <v>258</v>
      </c>
      <c r="E45" s="45" t="s">
        <v>188</v>
      </c>
      <c r="F45" s="99" t="s">
        <v>259</v>
      </c>
      <c r="G45" s="162">
        <v>490</v>
      </c>
      <c r="H45" s="94"/>
      <c r="I45" s="94">
        <v>484</v>
      </c>
      <c r="J45" s="164"/>
      <c r="K45" s="94">
        <v>490</v>
      </c>
      <c r="L45" s="94"/>
      <c r="M45" s="88"/>
      <c r="N45" s="53"/>
    </row>
    <row r="46" spans="1:19" x14ac:dyDescent="0.2">
      <c r="C46" s="104"/>
      <c r="D46" s="104"/>
      <c r="E46" s="104"/>
      <c r="F46" s="104"/>
      <c r="H46" s="104"/>
      <c r="I46" s="166"/>
      <c r="J46" s="166"/>
      <c r="K46" s="166"/>
      <c r="L46" s="166"/>
      <c r="M46" s="97"/>
    </row>
    <row r="47" spans="1:19" x14ac:dyDescent="0.2">
      <c r="B47" s="214" t="s">
        <v>209</v>
      </c>
      <c r="C47" s="214"/>
      <c r="D47" s="104"/>
      <c r="E47" s="122"/>
      <c r="F47" s="124"/>
      <c r="I47" s="166"/>
      <c r="J47" s="166"/>
      <c r="K47" s="166"/>
      <c r="L47" s="166"/>
      <c r="M47" s="97"/>
    </row>
    <row r="48" spans="1:19" x14ac:dyDescent="0.2">
      <c r="B48" s="214"/>
      <c r="C48" s="214"/>
      <c r="D48" s="104"/>
      <c r="E48" s="122"/>
      <c r="F48" s="124"/>
      <c r="I48" s="166"/>
      <c r="J48" s="166"/>
      <c r="K48" s="166"/>
      <c r="L48" s="166"/>
      <c r="M48" s="97"/>
    </row>
    <row r="49" spans="1:15" x14ac:dyDescent="0.2">
      <c r="I49" s="166"/>
      <c r="J49" s="166"/>
      <c r="K49" s="166"/>
      <c r="L49" s="166"/>
      <c r="M49" s="97"/>
    </row>
    <row r="50" spans="1:15" x14ac:dyDescent="0.2">
      <c r="A50" s="215" t="s">
        <v>160</v>
      </c>
      <c r="B50" s="218" t="s">
        <v>155</v>
      </c>
      <c r="C50" s="173" t="s">
        <v>197</v>
      </c>
      <c r="D50" s="173" t="s">
        <v>198</v>
      </c>
      <c r="E50" s="174" t="s">
        <v>181</v>
      </c>
      <c r="F50" s="175" t="s">
        <v>247</v>
      </c>
      <c r="G50" s="202">
        <v>1647</v>
      </c>
      <c r="H50" s="171" t="s">
        <v>274</v>
      </c>
      <c r="I50" s="222">
        <f>563+545+529</f>
        <v>1637</v>
      </c>
      <c r="J50" s="210">
        <v>1647</v>
      </c>
      <c r="K50" s="197">
        <f>562+557+486</f>
        <v>1605</v>
      </c>
      <c r="L50" s="208"/>
      <c r="M50" s="97"/>
      <c r="N50" s="53"/>
    </row>
    <row r="51" spans="1:15" x14ac:dyDescent="0.2">
      <c r="A51" s="216"/>
      <c r="B51" s="219"/>
      <c r="C51" s="176" t="s">
        <v>178</v>
      </c>
      <c r="D51" s="176" t="s">
        <v>179</v>
      </c>
      <c r="E51" s="174" t="s">
        <v>180</v>
      </c>
      <c r="F51" s="175" t="s">
        <v>227</v>
      </c>
      <c r="G51" s="203"/>
      <c r="H51" s="171" t="s">
        <v>274</v>
      </c>
      <c r="I51" s="223"/>
      <c r="J51" s="211"/>
      <c r="K51" s="198"/>
      <c r="L51" s="209"/>
      <c r="M51" s="97"/>
      <c r="N51" s="53"/>
    </row>
    <row r="52" spans="1:15" x14ac:dyDescent="0.2">
      <c r="A52" s="216"/>
      <c r="B52" s="219"/>
      <c r="C52" s="173" t="s">
        <v>195</v>
      </c>
      <c r="D52" s="173" t="s">
        <v>196</v>
      </c>
      <c r="E52" s="174" t="s">
        <v>181</v>
      </c>
      <c r="F52" s="175" t="s">
        <v>248</v>
      </c>
      <c r="G52" s="203"/>
      <c r="H52" s="171" t="s">
        <v>274</v>
      </c>
      <c r="I52" s="223"/>
      <c r="J52" s="211"/>
      <c r="K52" s="198"/>
      <c r="L52" s="209"/>
      <c r="M52" s="97"/>
      <c r="N52" s="53"/>
    </row>
    <row r="53" spans="1:15" x14ac:dyDescent="0.2">
      <c r="A53" s="216"/>
      <c r="B53" s="219"/>
      <c r="C53" s="47" t="s">
        <v>197</v>
      </c>
      <c r="D53" s="47" t="s">
        <v>198</v>
      </c>
      <c r="E53" s="45" t="s">
        <v>181</v>
      </c>
      <c r="F53" s="46" t="s">
        <v>247</v>
      </c>
      <c r="G53" s="203"/>
      <c r="H53" s="154"/>
      <c r="I53" s="223"/>
      <c r="J53" s="211"/>
      <c r="K53" s="198"/>
      <c r="L53" s="209"/>
      <c r="M53" s="97"/>
      <c r="N53" s="53"/>
    </row>
    <row r="54" spans="1:15" x14ac:dyDescent="0.2">
      <c r="A54" s="216"/>
      <c r="B54" s="219"/>
      <c r="C54" s="47" t="s">
        <v>195</v>
      </c>
      <c r="D54" s="47" t="s">
        <v>196</v>
      </c>
      <c r="E54" s="45" t="s">
        <v>181</v>
      </c>
      <c r="F54" s="46" t="s">
        <v>248</v>
      </c>
      <c r="G54" s="203"/>
      <c r="H54" s="154"/>
      <c r="I54" s="223"/>
      <c r="J54" s="211"/>
      <c r="K54" s="198"/>
      <c r="L54" s="209"/>
      <c r="M54" s="97"/>
      <c r="N54" s="53"/>
    </row>
    <row r="55" spans="1:15" x14ac:dyDescent="0.2">
      <c r="A55" s="216"/>
      <c r="B55" s="220"/>
      <c r="C55" s="72" t="s">
        <v>178</v>
      </c>
      <c r="D55" s="72" t="s">
        <v>179</v>
      </c>
      <c r="E55" s="45" t="s">
        <v>180</v>
      </c>
      <c r="F55" s="46" t="s">
        <v>227</v>
      </c>
      <c r="G55" s="203"/>
      <c r="H55" s="154"/>
      <c r="I55" s="223"/>
      <c r="J55" s="211"/>
      <c r="K55" s="198"/>
      <c r="L55" s="209"/>
      <c r="M55" s="97"/>
      <c r="N55" s="53"/>
    </row>
    <row r="56" spans="1:15" x14ac:dyDescent="0.2">
      <c r="A56" s="216"/>
      <c r="B56" s="220"/>
      <c r="C56" s="173" t="s">
        <v>197</v>
      </c>
      <c r="D56" s="173" t="s">
        <v>198</v>
      </c>
      <c r="E56" s="174" t="s">
        <v>181</v>
      </c>
      <c r="F56" s="175" t="s">
        <v>247</v>
      </c>
      <c r="G56" s="203"/>
      <c r="H56" s="154"/>
      <c r="I56" s="223"/>
      <c r="J56" s="211"/>
      <c r="K56" s="198"/>
      <c r="L56" s="209"/>
      <c r="M56" s="97"/>
      <c r="N56" s="53"/>
    </row>
    <row r="57" spans="1:15" x14ac:dyDescent="0.2">
      <c r="A57" s="216"/>
      <c r="B57" s="220"/>
      <c r="C57" s="177" t="s">
        <v>273</v>
      </c>
      <c r="D57" s="177" t="s">
        <v>278</v>
      </c>
      <c r="E57" s="178" t="s">
        <v>279</v>
      </c>
      <c r="F57" s="179" t="s">
        <v>280</v>
      </c>
      <c r="G57" s="203"/>
      <c r="H57" s="154"/>
      <c r="I57" s="223"/>
      <c r="J57" s="211"/>
      <c r="K57" s="198"/>
      <c r="L57" s="209"/>
      <c r="M57" s="97"/>
      <c r="N57" s="53"/>
    </row>
    <row r="58" spans="1:15" x14ac:dyDescent="0.2">
      <c r="A58" s="217"/>
      <c r="B58" s="221"/>
      <c r="C58" s="176" t="s">
        <v>232</v>
      </c>
      <c r="D58" s="176" t="s">
        <v>233</v>
      </c>
      <c r="E58" s="174" t="s">
        <v>234</v>
      </c>
      <c r="F58" s="175" t="s">
        <v>235</v>
      </c>
      <c r="G58" s="203"/>
      <c r="H58" s="154"/>
      <c r="I58" s="223"/>
      <c r="J58" s="211"/>
      <c r="K58" s="198"/>
      <c r="L58" s="209"/>
      <c r="M58" s="97"/>
      <c r="N58" s="53"/>
    </row>
    <row r="59" spans="1:15" x14ac:dyDescent="0.2">
      <c r="A59" s="199" t="s">
        <v>160</v>
      </c>
      <c r="B59" s="200" t="s">
        <v>155</v>
      </c>
      <c r="C59" s="176" t="s">
        <v>224</v>
      </c>
      <c r="D59" s="176" t="s">
        <v>225</v>
      </c>
      <c r="E59" s="174" t="s">
        <v>188</v>
      </c>
      <c r="F59" s="175" t="s">
        <v>226</v>
      </c>
      <c r="G59" s="202">
        <v>1585</v>
      </c>
      <c r="H59" s="171" t="s">
        <v>274</v>
      </c>
      <c r="I59" s="204">
        <f>553+521+511</f>
        <v>1585</v>
      </c>
      <c r="J59" s="206">
        <v>1580</v>
      </c>
      <c r="K59" s="204">
        <f>534+506+493</f>
        <v>1533</v>
      </c>
      <c r="L59" s="195"/>
      <c r="M59" s="97"/>
      <c r="N59" s="72"/>
      <c r="O59" s="72"/>
    </row>
    <row r="60" spans="1:15" x14ac:dyDescent="0.2">
      <c r="A60" s="199"/>
      <c r="B60" s="200"/>
      <c r="C60" s="176" t="s">
        <v>186</v>
      </c>
      <c r="D60" s="176" t="s">
        <v>187</v>
      </c>
      <c r="E60" s="174" t="s">
        <v>188</v>
      </c>
      <c r="F60" s="175" t="s">
        <v>228</v>
      </c>
      <c r="G60" s="203"/>
      <c r="H60" s="154"/>
      <c r="I60" s="205"/>
      <c r="J60" s="207"/>
      <c r="K60" s="205"/>
      <c r="L60" s="196"/>
      <c r="M60" s="97"/>
      <c r="N60" s="72"/>
      <c r="O60" s="72"/>
    </row>
    <row r="61" spans="1:15" x14ac:dyDescent="0.2">
      <c r="A61" s="199"/>
      <c r="B61" s="200"/>
      <c r="C61" s="173" t="s">
        <v>204</v>
      </c>
      <c r="D61" s="173" t="s">
        <v>205</v>
      </c>
      <c r="E61" s="174" t="s">
        <v>188</v>
      </c>
      <c r="F61" s="175" t="s">
        <v>249</v>
      </c>
      <c r="G61" s="203"/>
      <c r="H61" s="154"/>
      <c r="I61" s="205"/>
      <c r="J61" s="207"/>
      <c r="K61" s="205"/>
      <c r="L61" s="196"/>
      <c r="M61" s="97"/>
      <c r="N61" s="72"/>
      <c r="O61" s="72"/>
    </row>
    <row r="62" spans="1:15" x14ac:dyDescent="0.2">
      <c r="A62" s="199"/>
      <c r="B62" s="201"/>
      <c r="C62" s="72" t="s">
        <v>224</v>
      </c>
      <c r="D62" s="72" t="s">
        <v>225</v>
      </c>
      <c r="E62" s="45" t="s">
        <v>188</v>
      </c>
      <c r="F62" s="46" t="s">
        <v>226</v>
      </c>
      <c r="G62" s="203"/>
      <c r="H62" s="154"/>
      <c r="I62" s="205"/>
      <c r="J62" s="207"/>
      <c r="K62" s="205"/>
      <c r="L62" s="196"/>
      <c r="M62" s="97"/>
      <c r="N62" s="53"/>
    </row>
    <row r="63" spans="1:15" x14ac:dyDescent="0.2">
      <c r="A63" s="199"/>
      <c r="B63" s="201"/>
      <c r="C63" s="47" t="s">
        <v>206</v>
      </c>
      <c r="D63" s="47" t="s">
        <v>207</v>
      </c>
      <c r="E63" s="45" t="s">
        <v>188</v>
      </c>
      <c r="F63" s="46" t="s">
        <v>251</v>
      </c>
      <c r="G63" s="203"/>
      <c r="H63" s="154"/>
      <c r="I63" s="205"/>
      <c r="J63" s="207"/>
      <c r="K63" s="205"/>
      <c r="L63" s="196"/>
      <c r="M63" s="97"/>
      <c r="N63" s="53"/>
    </row>
    <row r="64" spans="1:15" x14ac:dyDescent="0.2">
      <c r="A64" s="199"/>
      <c r="B64" s="201"/>
      <c r="C64" s="47" t="s">
        <v>202</v>
      </c>
      <c r="D64" s="47" t="s">
        <v>203</v>
      </c>
      <c r="E64" s="45" t="s">
        <v>188</v>
      </c>
      <c r="F64" s="46" t="s">
        <v>250</v>
      </c>
      <c r="G64" s="203"/>
      <c r="H64" s="154"/>
      <c r="I64" s="205"/>
      <c r="J64" s="207"/>
      <c r="K64" s="205"/>
      <c r="L64" s="196"/>
      <c r="M64" s="97"/>
      <c r="N64" s="53"/>
    </row>
    <row r="65" spans="1:14" x14ac:dyDescent="0.2">
      <c r="A65" s="199"/>
      <c r="B65" s="201"/>
      <c r="C65" s="177" t="s">
        <v>275</v>
      </c>
      <c r="D65" s="177" t="s">
        <v>282</v>
      </c>
      <c r="E65" s="178" t="s">
        <v>188</v>
      </c>
      <c r="F65" s="179" t="s">
        <v>283</v>
      </c>
      <c r="G65" s="203"/>
      <c r="H65" s="171" t="s">
        <v>274</v>
      </c>
      <c r="I65" s="205"/>
      <c r="J65" s="207"/>
      <c r="K65" s="205"/>
      <c r="L65" s="196"/>
      <c r="M65" s="97"/>
      <c r="N65" s="53"/>
    </row>
    <row r="66" spans="1:14" x14ac:dyDescent="0.2">
      <c r="A66" s="199"/>
      <c r="B66" s="201"/>
      <c r="C66" s="173" t="s">
        <v>199</v>
      </c>
      <c r="D66" s="173" t="s">
        <v>200</v>
      </c>
      <c r="E66" s="174" t="s">
        <v>188</v>
      </c>
      <c r="F66" s="175" t="s">
        <v>252</v>
      </c>
      <c r="G66" s="203"/>
      <c r="H66" s="171" t="s">
        <v>274</v>
      </c>
      <c r="I66" s="205"/>
      <c r="J66" s="207"/>
      <c r="K66" s="205"/>
      <c r="L66" s="196"/>
      <c r="M66" s="97"/>
      <c r="N66" s="53"/>
    </row>
    <row r="67" spans="1:14" x14ac:dyDescent="0.2">
      <c r="A67" s="199"/>
      <c r="B67" s="201"/>
      <c r="C67" s="176" t="s">
        <v>186</v>
      </c>
      <c r="D67" s="176" t="s">
        <v>187</v>
      </c>
      <c r="E67" s="174" t="s">
        <v>188</v>
      </c>
      <c r="F67" s="175" t="s">
        <v>228</v>
      </c>
      <c r="G67" s="203"/>
      <c r="H67" s="180"/>
      <c r="I67" s="205"/>
      <c r="J67" s="207"/>
      <c r="K67" s="205"/>
      <c r="L67" s="196"/>
      <c r="M67" s="97"/>
      <c r="N67" s="53"/>
    </row>
    <row r="68" spans="1:14" x14ac:dyDescent="0.2">
      <c r="C68" s="104"/>
      <c r="D68" s="104"/>
      <c r="E68" s="104"/>
      <c r="F68" s="104"/>
      <c r="I68" s="166"/>
      <c r="J68" s="166"/>
      <c r="K68" s="166"/>
      <c r="L68" s="166"/>
      <c r="M68" s="97"/>
    </row>
    <row r="69" spans="1:14" x14ac:dyDescent="0.2">
      <c r="C69" s="104"/>
      <c r="D69" s="104"/>
      <c r="E69" s="104"/>
      <c r="F69" s="104"/>
      <c r="I69" s="166"/>
      <c r="J69" s="166"/>
      <c r="K69" s="166"/>
      <c r="L69" s="166"/>
      <c r="M69" s="97"/>
    </row>
    <row r="70" spans="1:14" x14ac:dyDescent="0.2">
      <c r="I70" s="166"/>
      <c r="J70" s="166"/>
      <c r="K70" s="166"/>
      <c r="L70" s="166"/>
      <c r="M70" s="97"/>
    </row>
    <row r="71" spans="1:14" x14ac:dyDescent="0.2">
      <c r="H71" s="170"/>
      <c r="I71" s="170"/>
    </row>
    <row r="72" spans="1:14" x14ac:dyDescent="0.2">
      <c r="H72" s="170"/>
      <c r="I72" s="170"/>
    </row>
    <row r="73" spans="1:14" x14ac:dyDescent="0.2">
      <c r="H73" s="170"/>
      <c r="I73" s="170"/>
    </row>
  </sheetData>
  <sortState xmlns:xlrd2="http://schemas.microsoft.com/office/spreadsheetml/2017/richdata2" ref="C23:O36">
    <sortCondition ref="C23:C36"/>
  </sortState>
  <mergeCells count="20">
    <mergeCell ref="B47:C48"/>
    <mergeCell ref="A50:A58"/>
    <mergeCell ref="B50:B58"/>
    <mergeCell ref="G50:G58"/>
    <mergeCell ref="I50:I58"/>
    <mergeCell ref="A1:M1"/>
    <mergeCell ref="J3:K3"/>
    <mergeCell ref="B3:C4"/>
    <mergeCell ref="B38:C39"/>
    <mergeCell ref="J38:K38"/>
    <mergeCell ref="L59:L67"/>
    <mergeCell ref="K50:K58"/>
    <mergeCell ref="A59:A67"/>
    <mergeCell ref="B59:B67"/>
    <mergeCell ref="G59:G67"/>
    <mergeCell ref="K59:K67"/>
    <mergeCell ref="I59:I67"/>
    <mergeCell ref="J59:J67"/>
    <mergeCell ref="L50:L58"/>
    <mergeCell ref="J50:J58"/>
  </mergeCells>
  <pageMargins left="0.15748031496062992" right="0.15748031496062992" top="0.15748031496062992" bottom="0.15748031496062992" header="0.15748031496062992" footer="0.1574803149606299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30"/>
  <sheetViews>
    <sheetView tabSelected="1" workbookViewId="0">
      <selection activeCell="K20" sqref="K20"/>
    </sheetView>
  </sheetViews>
  <sheetFormatPr baseColWidth="10" defaultColWidth="32.28515625" defaultRowHeight="12.75" x14ac:dyDescent="0.2"/>
  <cols>
    <col min="1" max="1" width="19.7109375" style="50" bestFit="1" customWidth="1"/>
    <col min="2" max="2" width="8.5703125" style="50" bestFit="1" customWidth="1"/>
    <col min="3" max="3" width="8.42578125" style="50" bestFit="1" customWidth="1"/>
    <col min="4" max="4" width="11.7109375" style="115" bestFit="1" customWidth="1"/>
    <col min="5" max="5" width="4" style="113" bestFit="1" customWidth="1"/>
    <col min="6" max="6" width="15.7109375" style="53" bestFit="1" customWidth="1"/>
    <col min="7" max="7" width="10.7109375" style="53" bestFit="1" customWidth="1"/>
    <col min="8" max="8" width="22.5703125" style="115" bestFit="1" customWidth="1"/>
    <col min="9" max="9" width="12.140625" style="53" bestFit="1" customWidth="1"/>
    <col min="10" max="10" width="15.7109375" style="53" bestFit="1" customWidth="1"/>
    <col min="11" max="16384" width="32.28515625" style="53"/>
  </cols>
  <sheetData>
    <row r="1" spans="1:9" s="131" customFormat="1" ht="26.25" x14ac:dyDescent="0.2">
      <c r="A1" s="212" t="s">
        <v>210</v>
      </c>
      <c r="B1" s="212"/>
      <c r="C1" s="212"/>
      <c r="D1" s="212"/>
      <c r="E1" s="212"/>
      <c r="F1" s="212"/>
      <c r="G1" s="212"/>
      <c r="H1" s="212"/>
      <c r="I1" s="212"/>
    </row>
    <row r="2" spans="1:9" x14ac:dyDescent="0.2">
      <c r="A2" s="127"/>
      <c r="B2" s="127"/>
      <c r="C2" s="127"/>
      <c r="D2" s="149"/>
      <c r="E2" s="150"/>
      <c r="F2" s="149"/>
      <c r="G2" s="127"/>
      <c r="H2" s="127"/>
    </row>
    <row r="3" spans="1:9" x14ac:dyDescent="0.2">
      <c r="A3" s="60" t="s">
        <v>158</v>
      </c>
      <c r="B3" s="60" t="s">
        <v>159</v>
      </c>
      <c r="C3" s="61" t="s">
        <v>153</v>
      </c>
      <c r="D3" s="71" t="s">
        <v>154</v>
      </c>
      <c r="E3" s="184">
        <v>1</v>
      </c>
      <c r="F3" s="47" t="s">
        <v>293</v>
      </c>
      <c r="G3" s="47" t="s">
        <v>294</v>
      </c>
      <c r="H3" s="45" t="s">
        <v>295</v>
      </c>
      <c r="I3" s="46" t="s">
        <v>296</v>
      </c>
    </row>
    <row r="4" spans="1:9" x14ac:dyDescent="0.2">
      <c r="A4" s="60" t="s">
        <v>158</v>
      </c>
      <c r="B4" s="60" t="s">
        <v>159</v>
      </c>
      <c r="C4" s="61" t="s">
        <v>153</v>
      </c>
      <c r="D4" s="71" t="s">
        <v>154</v>
      </c>
      <c r="E4" s="63">
        <v>10</v>
      </c>
      <c r="F4" s="47" t="s">
        <v>201</v>
      </c>
      <c r="G4" s="47" t="s">
        <v>46</v>
      </c>
      <c r="H4" s="45" t="s">
        <v>188</v>
      </c>
      <c r="I4" s="46" t="s">
        <v>212</v>
      </c>
    </row>
    <row r="5" spans="1:9" x14ac:dyDescent="0.2">
      <c r="A5" s="60" t="s">
        <v>158</v>
      </c>
      <c r="B5" s="60" t="s">
        <v>159</v>
      </c>
      <c r="C5" s="61" t="s">
        <v>153</v>
      </c>
      <c r="D5" s="62" t="s">
        <v>155</v>
      </c>
      <c r="E5" s="184">
        <v>1</v>
      </c>
      <c r="F5" s="160" t="s">
        <v>285</v>
      </c>
      <c r="G5" s="160" t="s">
        <v>286</v>
      </c>
      <c r="H5" s="45" t="s">
        <v>180</v>
      </c>
      <c r="I5" s="99" t="s">
        <v>287</v>
      </c>
    </row>
    <row r="6" spans="1:9" x14ac:dyDescent="0.2">
      <c r="A6" s="60" t="s">
        <v>158</v>
      </c>
      <c r="B6" s="60" t="s">
        <v>159</v>
      </c>
      <c r="C6" s="61" t="s">
        <v>153</v>
      </c>
      <c r="D6" s="62" t="s">
        <v>155</v>
      </c>
      <c r="E6" s="63">
        <v>3</v>
      </c>
      <c r="F6" s="47" t="s">
        <v>197</v>
      </c>
      <c r="G6" s="47" t="s">
        <v>198</v>
      </c>
      <c r="H6" s="45" t="s">
        <v>181</v>
      </c>
      <c r="I6" s="46" t="s">
        <v>247</v>
      </c>
    </row>
    <row r="7" spans="1:9" x14ac:dyDescent="0.2">
      <c r="A7" s="60" t="s">
        <v>158</v>
      </c>
      <c r="B7" s="60" t="s">
        <v>159</v>
      </c>
      <c r="C7" s="61" t="s">
        <v>153</v>
      </c>
      <c r="D7" s="62" t="s">
        <v>155</v>
      </c>
      <c r="E7" s="63">
        <v>5</v>
      </c>
      <c r="F7" s="160" t="s">
        <v>273</v>
      </c>
      <c r="G7" s="160" t="s">
        <v>278</v>
      </c>
      <c r="H7" s="58" t="s">
        <v>279</v>
      </c>
      <c r="I7" s="99" t="s">
        <v>280</v>
      </c>
    </row>
    <row r="8" spans="1:9" x14ac:dyDescent="0.2">
      <c r="A8" s="60" t="s">
        <v>158</v>
      </c>
      <c r="B8" s="60" t="s">
        <v>159</v>
      </c>
      <c r="C8" s="61" t="s">
        <v>153</v>
      </c>
      <c r="D8" s="62" t="s">
        <v>155</v>
      </c>
      <c r="E8" s="63">
        <v>9</v>
      </c>
      <c r="F8" s="160" t="s">
        <v>275</v>
      </c>
      <c r="G8" s="160" t="s">
        <v>282</v>
      </c>
      <c r="H8" s="58" t="s">
        <v>188</v>
      </c>
      <c r="I8" s="99" t="s">
        <v>283</v>
      </c>
    </row>
    <row r="9" spans="1:9" x14ac:dyDescent="0.2">
      <c r="A9" s="60" t="s">
        <v>158</v>
      </c>
      <c r="B9" s="60" t="s">
        <v>159</v>
      </c>
      <c r="C9" s="61" t="s">
        <v>153</v>
      </c>
      <c r="D9" s="62" t="s">
        <v>155</v>
      </c>
      <c r="E9" s="63">
        <v>17</v>
      </c>
      <c r="F9" s="47" t="s">
        <v>199</v>
      </c>
      <c r="G9" s="47" t="s">
        <v>200</v>
      </c>
      <c r="H9" s="45" t="s">
        <v>188</v>
      </c>
      <c r="I9" s="46" t="s">
        <v>252</v>
      </c>
    </row>
    <row r="10" spans="1:9" x14ac:dyDescent="0.2">
      <c r="A10" s="60" t="s">
        <v>158</v>
      </c>
      <c r="B10" s="60" t="s">
        <v>159</v>
      </c>
      <c r="C10" s="61" t="s">
        <v>153</v>
      </c>
      <c r="D10" s="62" t="s">
        <v>155</v>
      </c>
      <c r="E10" s="63">
        <v>17</v>
      </c>
      <c r="F10" s="100" t="s">
        <v>260</v>
      </c>
      <c r="G10" s="100" t="s">
        <v>261</v>
      </c>
      <c r="H10" s="182" t="s">
        <v>188</v>
      </c>
      <c r="I10" s="102" t="s">
        <v>262</v>
      </c>
    </row>
    <row r="11" spans="1:9" x14ac:dyDescent="0.2">
      <c r="A11" s="60" t="s">
        <v>158</v>
      </c>
      <c r="B11" s="60" t="s">
        <v>159</v>
      </c>
      <c r="C11" s="61" t="s">
        <v>153</v>
      </c>
      <c r="D11" s="62" t="s">
        <v>155</v>
      </c>
      <c r="E11" s="63">
        <v>17</v>
      </c>
      <c r="F11" s="47" t="s">
        <v>195</v>
      </c>
      <c r="G11" s="47" t="s">
        <v>196</v>
      </c>
      <c r="H11" s="158" t="s">
        <v>181</v>
      </c>
      <c r="I11" s="46" t="s">
        <v>248</v>
      </c>
    </row>
    <row r="12" spans="1:9" x14ac:dyDescent="0.2">
      <c r="A12" s="60" t="s">
        <v>158</v>
      </c>
      <c r="B12" s="60" t="s">
        <v>159</v>
      </c>
      <c r="C12" s="61" t="s">
        <v>153</v>
      </c>
      <c r="D12" s="62" t="s">
        <v>155</v>
      </c>
      <c r="E12" s="63" t="s">
        <v>292</v>
      </c>
      <c r="F12" s="47" t="s">
        <v>253</v>
      </c>
      <c r="G12" s="47" t="s">
        <v>254</v>
      </c>
      <c r="H12" s="158" t="s">
        <v>180</v>
      </c>
      <c r="I12" s="46" t="s">
        <v>255</v>
      </c>
    </row>
    <row r="13" spans="1:9" x14ac:dyDescent="0.2">
      <c r="A13" s="60" t="s">
        <v>158</v>
      </c>
      <c r="B13" s="60" t="s">
        <v>159</v>
      </c>
      <c r="C13" s="64" t="s">
        <v>156</v>
      </c>
      <c r="D13" s="71" t="s">
        <v>154</v>
      </c>
      <c r="E13" s="65"/>
      <c r="F13" s="176" t="s">
        <v>291</v>
      </c>
      <c r="G13" s="100"/>
      <c r="H13" s="120"/>
      <c r="I13" s="102"/>
    </row>
    <row r="14" spans="1:9" x14ac:dyDescent="0.2">
      <c r="A14" s="60" t="s">
        <v>158</v>
      </c>
      <c r="B14" s="60" t="s">
        <v>159</v>
      </c>
      <c r="C14" s="64" t="s">
        <v>156</v>
      </c>
      <c r="D14" s="62" t="s">
        <v>155</v>
      </c>
      <c r="E14" s="65">
        <v>6</v>
      </c>
      <c r="F14" s="72" t="s">
        <v>178</v>
      </c>
      <c r="G14" s="72" t="s">
        <v>179</v>
      </c>
      <c r="H14" s="45" t="s">
        <v>180</v>
      </c>
      <c r="I14" s="46" t="s">
        <v>227</v>
      </c>
    </row>
    <row r="15" spans="1:9" x14ac:dyDescent="0.2">
      <c r="A15" s="60" t="s">
        <v>158</v>
      </c>
      <c r="B15" s="60" t="s">
        <v>159</v>
      </c>
      <c r="C15" s="64" t="s">
        <v>156</v>
      </c>
      <c r="D15" s="62" t="s">
        <v>155</v>
      </c>
      <c r="E15" s="65">
        <v>9</v>
      </c>
      <c r="F15" s="72" t="s">
        <v>232</v>
      </c>
      <c r="G15" s="72" t="s">
        <v>233</v>
      </c>
      <c r="H15" s="45" t="s">
        <v>234</v>
      </c>
      <c r="I15" s="46" t="s">
        <v>235</v>
      </c>
    </row>
    <row r="16" spans="1:9" x14ac:dyDescent="0.2">
      <c r="A16" s="60" t="s">
        <v>158</v>
      </c>
      <c r="B16" s="60" t="s">
        <v>159</v>
      </c>
      <c r="C16" s="64" t="s">
        <v>156</v>
      </c>
      <c r="D16" s="62" t="s">
        <v>155</v>
      </c>
      <c r="E16" s="65">
        <v>9</v>
      </c>
      <c r="F16" s="72" t="s">
        <v>224</v>
      </c>
      <c r="G16" s="72" t="s">
        <v>225</v>
      </c>
      <c r="H16" s="45" t="s">
        <v>188</v>
      </c>
      <c r="I16" s="46" t="s">
        <v>226</v>
      </c>
    </row>
    <row r="17" spans="1:9" x14ac:dyDescent="0.2">
      <c r="A17" s="60" t="s">
        <v>158</v>
      </c>
      <c r="B17" s="60" t="s">
        <v>159</v>
      </c>
      <c r="C17" s="64" t="s">
        <v>156</v>
      </c>
      <c r="D17" s="62" t="s">
        <v>155</v>
      </c>
      <c r="E17" s="65">
        <v>17</v>
      </c>
      <c r="F17" s="72" t="s">
        <v>229</v>
      </c>
      <c r="G17" s="72" t="s">
        <v>230</v>
      </c>
      <c r="H17" s="45" t="s">
        <v>181</v>
      </c>
      <c r="I17" s="46" t="s">
        <v>231</v>
      </c>
    </row>
    <row r="18" spans="1:9" x14ac:dyDescent="0.2">
      <c r="A18" s="60" t="s">
        <v>158</v>
      </c>
      <c r="B18" s="60" t="s">
        <v>159</v>
      </c>
      <c r="C18" s="64" t="s">
        <v>156</v>
      </c>
      <c r="D18" s="62" t="s">
        <v>155</v>
      </c>
      <c r="E18" s="65">
        <v>17</v>
      </c>
      <c r="F18" s="72" t="s">
        <v>239</v>
      </c>
      <c r="G18" s="72" t="s">
        <v>240</v>
      </c>
      <c r="H18" s="45" t="s">
        <v>180</v>
      </c>
      <c r="I18" s="46" t="s">
        <v>241</v>
      </c>
    </row>
    <row r="19" spans="1:9" x14ac:dyDescent="0.2">
      <c r="A19" s="60" t="s">
        <v>158</v>
      </c>
      <c r="B19" s="60" t="s">
        <v>159</v>
      </c>
      <c r="C19" s="64" t="s">
        <v>156</v>
      </c>
      <c r="D19" s="62" t="s">
        <v>155</v>
      </c>
      <c r="E19" s="65" t="s">
        <v>292</v>
      </c>
      <c r="F19" s="168" t="s">
        <v>242</v>
      </c>
      <c r="G19" s="168" t="s">
        <v>243</v>
      </c>
      <c r="H19" s="45" t="s">
        <v>188</v>
      </c>
      <c r="I19" s="46" t="s">
        <v>244</v>
      </c>
    </row>
    <row r="20" spans="1:9" x14ac:dyDescent="0.2">
      <c r="A20" s="60" t="s">
        <v>158</v>
      </c>
      <c r="B20" s="60" t="s">
        <v>159</v>
      </c>
      <c r="C20" s="64" t="s">
        <v>156</v>
      </c>
      <c r="D20" s="62" t="s">
        <v>155</v>
      </c>
      <c r="E20" s="65" t="s">
        <v>292</v>
      </c>
      <c r="F20" s="172" t="s">
        <v>184</v>
      </c>
      <c r="G20" s="172" t="s">
        <v>185</v>
      </c>
      <c r="H20" s="45" t="s">
        <v>181</v>
      </c>
      <c r="I20" s="46" t="s">
        <v>246</v>
      </c>
    </row>
    <row r="21" spans="1:9" x14ac:dyDescent="0.2">
      <c r="A21" s="224" t="s">
        <v>158</v>
      </c>
      <c r="B21" s="224" t="s">
        <v>159</v>
      </c>
      <c r="C21" s="226" t="s">
        <v>160</v>
      </c>
      <c r="D21" s="227" t="s">
        <v>155</v>
      </c>
      <c r="E21" s="229">
        <v>1</v>
      </c>
      <c r="F21" s="72" t="s">
        <v>178</v>
      </c>
      <c r="G21" s="72" t="s">
        <v>179</v>
      </c>
      <c r="H21" s="45" t="s">
        <v>180</v>
      </c>
      <c r="I21" s="46" t="s">
        <v>227</v>
      </c>
    </row>
    <row r="22" spans="1:9" x14ac:dyDescent="0.2">
      <c r="A22" s="224"/>
      <c r="B22" s="225"/>
      <c r="C22" s="225"/>
      <c r="D22" s="225"/>
      <c r="E22" s="229"/>
      <c r="F22" s="160" t="s">
        <v>285</v>
      </c>
      <c r="G22" s="160" t="s">
        <v>286</v>
      </c>
      <c r="H22" s="45" t="s">
        <v>180</v>
      </c>
      <c r="I22" s="99" t="s">
        <v>287</v>
      </c>
    </row>
    <row r="23" spans="1:9" x14ac:dyDescent="0.2">
      <c r="A23" s="224"/>
      <c r="B23" s="225"/>
      <c r="C23" s="225"/>
      <c r="D23" s="225"/>
      <c r="E23" s="229"/>
      <c r="F23" s="47" t="s">
        <v>197</v>
      </c>
      <c r="G23" s="47" t="s">
        <v>198</v>
      </c>
      <c r="H23" s="45" t="s">
        <v>181</v>
      </c>
      <c r="I23" s="46" t="s">
        <v>247</v>
      </c>
    </row>
    <row r="24" spans="1:9" x14ac:dyDescent="0.2">
      <c r="A24" s="224" t="s">
        <v>158</v>
      </c>
      <c r="B24" s="224" t="s">
        <v>159</v>
      </c>
      <c r="C24" s="226" t="s">
        <v>160</v>
      </c>
      <c r="D24" s="227" t="s">
        <v>155</v>
      </c>
      <c r="E24" s="228">
        <v>4</v>
      </c>
      <c r="F24" s="72" t="s">
        <v>224</v>
      </c>
      <c r="G24" s="72" t="s">
        <v>225</v>
      </c>
      <c r="H24" s="45" t="s">
        <v>188</v>
      </c>
      <c r="I24" s="46" t="s">
        <v>226</v>
      </c>
    </row>
    <row r="25" spans="1:9" x14ac:dyDescent="0.2">
      <c r="A25" s="225"/>
      <c r="B25" s="225"/>
      <c r="C25" s="225"/>
      <c r="D25" s="225"/>
      <c r="E25" s="228"/>
      <c r="F25" s="47" t="s">
        <v>199</v>
      </c>
      <c r="G25" s="47" t="s">
        <v>200</v>
      </c>
      <c r="H25" s="45" t="s">
        <v>188</v>
      </c>
      <c r="I25" s="46" t="s">
        <v>252</v>
      </c>
    </row>
    <row r="26" spans="1:9" x14ac:dyDescent="0.2">
      <c r="A26" s="225"/>
      <c r="B26" s="225"/>
      <c r="C26" s="225"/>
      <c r="D26" s="225"/>
      <c r="E26" s="228"/>
      <c r="F26" s="160" t="s">
        <v>275</v>
      </c>
      <c r="G26" s="160" t="s">
        <v>282</v>
      </c>
      <c r="H26" s="58" t="s">
        <v>188</v>
      </c>
      <c r="I26" s="99" t="s">
        <v>283</v>
      </c>
    </row>
    <row r="27" spans="1:9" x14ac:dyDescent="0.2">
      <c r="A27" s="224" t="s">
        <v>158</v>
      </c>
      <c r="B27" s="224" t="s">
        <v>159</v>
      </c>
      <c r="C27" s="226" t="s">
        <v>160</v>
      </c>
      <c r="D27" s="227" t="s">
        <v>155</v>
      </c>
      <c r="E27" s="228">
        <v>8</v>
      </c>
      <c r="F27" s="168" t="s">
        <v>239</v>
      </c>
      <c r="G27" s="168" t="s">
        <v>240</v>
      </c>
      <c r="H27" s="45" t="s">
        <v>180</v>
      </c>
      <c r="I27" s="46" t="s">
        <v>241</v>
      </c>
    </row>
    <row r="28" spans="1:9" x14ac:dyDescent="0.2">
      <c r="A28" s="225"/>
      <c r="B28" s="225"/>
      <c r="C28" s="225"/>
      <c r="D28" s="225"/>
      <c r="E28" s="228"/>
      <c r="F28" s="72" t="s">
        <v>229</v>
      </c>
      <c r="G28" s="72" t="s">
        <v>230</v>
      </c>
      <c r="H28" s="45" t="s">
        <v>181</v>
      </c>
      <c r="I28" s="46" t="s">
        <v>231</v>
      </c>
    </row>
    <row r="29" spans="1:9" x14ac:dyDescent="0.2">
      <c r="A29" s="225"/>
      <c r="B29" s="225"/>
      <c r="C29" s="225"/>
      <c r="D29" s="225"/>
      <c r="E29" s="228"/>
      <c r="F29" s="160" t="s">
        <v>273</v>
      </c>
      <c r="G29" s="160" t="s">
        <v>278</v>
      </c>
      <c r="H29" s="58" t="s">
        <v>279</v>
      </c>
      <c r="I29" s="99" t="s">
        <v>280</v>
      </c>
    </row>
    <row r="30" spans="1:9" x14ac:dyDescent="0.2">
      <c r="H30" s="53"/>
    </row>
  </sheetData>
  <mergeCells count="16">
    <mergeCell ref="A1:I1"/>
    <mergeCell ref="E21:E23"/>
    <mergeCell ref="E24:E26"/>
    <mergeCell ref="A21:A23"/>
    <mergeCell ref="B21:B23"/>
    <mergeCell ref="C21:C23"/>
    <mergeCell ref="D21:D23"/>
    <mergeCell ref="A24:A26"/>
    <mergeCell ref="B24:B26"/>
    <mergeCell ref="C24:C26"/>
    <mergeCell ref="D24:D26"/>
    <mergeCell ref="A27:A29"/>
    <mergeCell ref="B27:B29"/>
    <mergeCell ref="C27:C29"/>
    <mergeCell ref="D27:D29"/>
    <mergeCell ref="E27:E29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E23" sqref="E23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  <pageSetUpPr fitToPage="1"/>
  </sheetPr>
  <dimension ref="A1:L33"/>
  <sheetViews>
    <sheetView zoomScaleNormal="100" workbookViewId="0">
      <pane ySplit="3" topLeftCell="A4" activePane="bottomLeft" state="frozen"/>
      <selection activeCell="C1" sqref="C1"/>
      <selection pane="bottomLeft" activeCell="D4" sqref="D4:I33"/>
    </sheetView>
  </sheetViews>
  <sheetFormatPr baseColWidth="10" defaultColWidth="81.42578125" defaultRowHeight="12.75" x14ac:dyDescent="0.2"/>
  <cols>
    <col min="1" max="1" width="21.28515625" style="53" bestFit="1" customWidth="1"/>
    <col min="2" max="2" width="8.5703125" style="53" bestFit="1" customWidth="1"/>
    <col min="3" max="3" width="8.42578125" style="53" bestFit="1" customWidth="1"/>
    <col min="4" max="4" width="29" style="53" bestFit="1" customWidth="1"/>
    <col min="5" max="5" width="3" style="132" bestFit="1" customWidth="1"/>
    <col min="6" max="6" width="15.7109375" style="136" bestFit="1" customWidth="1"/>
    <col min="7" max="7" width="10.28515625" style="136" bestFit="1" customWidth="1"/>
    <col min="8" max="8" width="22.5703125" style="137" bestFit="1" customWidth="1"/>
    <col min="9" max="9" width="11.7109375" style="129" bestFit="1" customWidth="1"/>
    <col min="10" max="10" width="4" style="115" bestFit="1" customWidth="1"/>
    <col min="11" max="12" width="4" style="138" bestFit="1" customWidth="1"/>
    <col min="13" max="13" width="11.85546875" style="53" customWidth="1"/>
    <col min="14" max="16384" width="81.42578125" style="53"/>
  </cols>
  <sheetData>
    <row r="1" spans="1:12" s="131" customFormat="1" ht="26.25" x14ac:dyDescent="0.2">
      <c r="A1" s="212" t="s">
        <v>211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3" spans="1:12" x14ac:dyDescent="0.2">
      <c r="F3" s="133">
        <v>45638</v>
      </c>
      <c r="G3" s="134"/>
      <c r="H3" s="125"/>
      <c r="I3" s="126"/>
      <c r="J3" s="127"/>
      <c r="K3" s="135"/>
      <c r="L3" s="135"/>
    </row>
    <row r="4" spans="1:12" x14ac:dyDescent="0.2">
      <c r="A4" s="56" t="s">
        <v>161</v>
      </c>
      <c r="B4" s="56" t="s">
        <v>159</v>
      </c>
      <c r="C4" s="54" t="s">
        <v>153</v>
      </c>
      <c r="D4" s="66" t="s">
        <v>162</v>
      </c>
      <c r="E4" s="31">
        <v>1</v>
      </c>
      <c r="F4" s="47" t="s">
        <v>201</v>
      </c>
      <c r="G4" s="47" t="s">
        <v>46</v>
      </c>
      <c r="H4" s="45" t="s">
        <v>188</v>
      </c>
      <c r="I4" s="46" t="s">
        <v>212</v>
      </c>
      <c r="J4" s="79">
        <v>283</v>
      </c>
      <c r="K4" s="79">
        <v>273</v>
      </c>
      <c r="L4" s="79">
        <f>J4+K4</f>
        <v>556</v>
      </c>
    </row>
    <row r="5" spans="1:12" x14ac:dyDescent="0.2">
      <c r="A5" s="56" t="s">
        <v>161</v>
      </c>
      <c r="B5" s="56" t="s">
        <v>159</v>
      </c>
      <c r="C5" s="54" t="s">
        <v>153</v>
      </c>
      <c r="D5" s="66" t="s">
        <v>163</v>
      </c>
      <c r="E5" s="31">
        <v>1</v>
      </c>
      <c r="F5" s="47" t="s">
        <v>197</v>
      </c>
      <c r="G5" s="47" t="s">
        <v>198</v>
      </c>
      <c r="H5" s="45" t="s">
        <v>181</v>
      </c>
      <c r="I5" s="46" t="s">
        <v>247</v>
      </c>
      <c r="J5" s="79">
        <v>278</v>
      </c>
      <c r="K5" s="79">
        <v>285</v>
      </c>
      <c r="L5" s="79">
        <f t="shared" ref="L5:L13" si="0">J5+K5</f>
        <v>563</v>
      </c>
    </row>
    <row r="6" spans="1:12" x14ac:dyDescent="0.2">
      <c r="A6" s="56" t="s">
        <v>161</v>
      </c>
      <c r="B6" s="56" t="s">
        <v>159</v>
      </c>
      <c r="C6" s="54" t="s">
        <v>153</v>
      </c>
      <c r="D6" s="66" t="s">
        <v>163</v>
      </c>
      <c r="E6" s="32">
        <v>2</v>
      </c>
      <c r="F6" s="47" t="s">
        <v>195</v>
      </c>
      <c r="G6" s="47" t="s">
        <v>196</v>
      </c>
      <c r="H6" s="45" t="s">
        <v>181</v>
      </c>
      <c r="I6" s="46" t="s">
        <v>248</v>
      </c>
      <c r="J6" s="79">
        <v>278</v>
      </c>
      <c r="K6" s="79">
        <v>267</v>
      </c>
      <c r="L6" s="79">
        <f t="shared" si="0"/>
        <v>545</v>
      </c>
    </row>
    <row r="7" spans="1:12" x14ac:dyDescent="0.2">
      <c r="A7" s="56" t="s">
        <v>161</v>
      </c>
      <c r="B7" s="56" t="s">
        <v>159</v>
      </c>
      <c r="C7" s="54" t="s">
        <v>153</v>
      </c>
      <c r="D7" s="66" t="s">
        <v>163</v>
      </c>
      <c r="E7" s="32">
        <v>3</v>
      </c>
      <c r="F7" s="47" t="s">
        <v>206</v>
      </c>
      <c r="G7" s="47" t="s">
        <v>207</v>
      </c>
      <c r="H7" s="45" t="s">
        <v>188</v>
      </c>
      <c r="I7" s="46" t="s">
        <v>251</v>
      </c>
      <c r="J7" s="79">
        <v>260</v>
      </c>
      <c r="K7" s="79">
        <v>261</v>
      </c>
      <c r="L7" s="79">
        <f t="shared" si="0"/>
        <v>521</v>
      </c>
    </row>
    <row r="8" spans="1:12" x14ac:dyDescent="0.2">
      <c r="A8" s="56" t="s">
        <v>161</v>
      </c>
      <c r="B8" s="56" t="s">
        <v>159</v>
      </c>
      <c r="C8" s="54" t="s">
        <v>153</v>
      </c>
      <c r="D8" s="66" t="s">
        <v>163</v>
      </c>
      <c r="E8" s="32">
        <v>4</v>
      </c>
      <c r="F8" s="47" t="s">
        <v>202</v>
      </c>
      <c r="G8" s="47" t="s">
        <v>203</v>
      </c>
      <c r="H8" s="45" t="s">
        <v>188</v>
      </c>
      <c r="I8" s="46" t="s">
        <v>250</v>
      </c>
      <c r="J8" s="79">
        <v>256</v>
      </c>
      <c r="K8" s="79">
        <v>255</v>
      </c>
      <c r="L8" s="79">
        <f t="shared" si="0"/>
        <v>511</v>
      </c>
    </row>
    <row r="9" spans="1:12" x14ac:dyDescent="0.2">
      <c r="A9" s="56" t="s">
        <v>161</v>
      </c>
      <c r="B9" s="56" t="s">
        <v>159</v>
      </c>
      <c r="C9" s="54" t="s">
        <v>153</v>
      </c>
      <c r="D9" s="66" t="s">
        <v>163</v>
      </c>
      <c r="E9" s="32">
        <v>5</v>
      </c>
      <c r="F9" s="100" t="s">
        <v>260</v>
      </c>
      <c r="G9" s="100" t="s">
        <v>261</v>
      </c>
      <c r="H9" s="101" t="s">
        <v>188</v>
      </c>
      <c r="I9" s="102" t="s">
        <v>262</v>
      </c>
      <c r="J9" s="79">
        <v>240</v>
      </c>
      <c r="K9" s="79">
        <v>257</v>
      </c>
      <c r="L9" s="79">
        <f t="shared" si="0"/>
        <v>497</v>
      </c>
    </row>
    <row r="10" spans="1:12" x14ac:dyDescent="0.2">
      <c r="A10" s="56" t="s">
        <v>161</v>
      </c>
      <c r="B10" s="56" t="s">
        <v>159</v>
      </c>
      <c r="C10" s="54" t="s">
        <v>153</v>
      </c>
      <c r="D10" s="66" t="s">
        <v>163</v>
      </c>
      <c r="E10" s="32">
        <v>6</v>
      </c>
      <c r="F10" s="57" t="s">
        <v>264</v>
      </c>
      <c r="G10" s="57" t="s">
        <v>265</v>
      </c>
      <c r="H10" s="45" t="s">
        <v>188</v>
      </c>
      <c r="I10" s="99" t="s">
        <v>266</v>
      </c>
      <c r="J10" s="79">
        <v>254</v>
      </c>
      <c r="K10" s="79">
        <v>236</v>
      </c>
      <c r="L10" s="79">
        <f t="shared" si="0"/>
        <v>490</v>
      </c>
    </row>
    <row r="11" spans="1:12" x14ac:dyDescent="0.2">
      <c r="A11" s="56" t="s">
        <v>161</v>
      </c>
      <c r="B11" s="56" t="s">
        <v>159</v>
      </c>
      <c r="C11" s="54" t="s">
        <v>153</v>
      </c>
      <c r="D11" s="66" t="s">
        <v>163</v>
      </c>
      <c r="E11" s="32">
        <v>7</v>
      </c>
      <c r="F11" s="47" t="s">
        <v>253</v>
      </c>
      <c r="G11" s="47" t="s">
        <v>254</v>
      </c>
      <c r="H11" s="45" t="s">
        <v>180</v>
      </c>
      <c r="I11" s="46" t="s">
        <v>255</v>
      </c>
      <c r="J11" s="79">
        <v>228</v>
      </c>
      <c r="K11" s="79">
        <v>248</v>
      </c>
      <c r="L11" s="79">
        <f t="shared" si="0"/>
        <v>476</v>
      </c>
    </row>
    <row r="12" spans="1:12" x14ac:dyDescent="0.2">
      <c r="A12" s="56" t="s">
        <v>161</v>
      </c>
      <c r="B12" s="56" t="s">
        <v>159</v>
      </c>
      <c r="C12" s="54" t="s">
        <v>153</v>
      </c>
      <c r="D12" s="66" t="s">
        <v>163</v>
      </c>
      <c r="E12" s="32">
        <v>8</v>
      </c>
      <c r="F12" s="161" t="s">
        <v>267</v>
      </c>
      <c r="G12" s="161" t="s">
        <v>268</v>
      </c>
      <c r="H12" s="158" t="s">
        <v>188</v>
      </c>
      <c r="I12" s="99" t="s">
        <v>269</v>
      </c>
      <c r="J12" s="79">
        <v>242</v>
      </c>
      <c r="K12" s="79">
        <v>229</v>
      </c>
      <c r="L12" s="79">
        <f t="shared" si="0"/>
        <v>471</v>
      </c>
    </row>
    <row r="13" spans="1:12" x14ac:dyDescent="0.2">
      <c r="A13" s="56" t="s">
        <v>161</v>
      </c>
      <c r="B13" s="56" t="s">
        <v>159</v>
      </c>
      <c r="C13" s="54" t="s">
        <v>153</v>
      </c>
      <c r="D13" s="66" t="s">
        <v>163</v>
      </c>
      <c r="E13" s="32">
        <v>9</v>
      </c>
      <c r="F13" s="47" t="s">
        <v>199</v>
      </c>
      <c r="G13" s="47" t="s">
        <v>200</v>
      </c>
      <c r="H13" s="45" t="s">
        <v>188</v>
      </c>
      <c r="I13" s="46" t="s">
        <v>252</v>
      </c>
      <c r="J13" s="79">
        <v>247</v>
      </c>
      <c r="K13" s="79">
        <v>223</v>
      </c>
      <c r="L13" s="79">
        <f t="shared" si="0"/>
        <v>470</v>
      </c>
    </row>
    <row r="14" spans="1:12" x14ac:dyDescent="0.2">
      <c r="A14" s="56" t="s">
        <v>161</v>
      </c>
      <c r="B14" s="56" t="s">
        <v>159</v>
      </c>
      <c r="C14" s="55" t="s">
        <v>156</v>
      </c>
      <c r="D14" s="66" t="s">
        <v>162</v>
      </c>
      <c r="E14" s="33">
        <v>1</v>
      </c>
      <c r="F14" s="103"/>
      <c r="G14" s="103"/>
      <c r="H14" s="101"/>
      <c r="I14" s="102"/>
      <c r="J14" s="80"/>
      <c r="K14" s="80"/>
      <c r="L14" s="80">
        <f t="shared" ref="L14:L25" si="1">J14+K14</f>
        <v>0</v>
      </c>
    </row>
    <row r="15" spans="1:12" x14ac:dyDescent="0.2">
      <c r="A15" s="56" t="s">
        <v>161</v>
      </c>
      <c r="B15" s="56" t="s">
        <v>159</v>
      </c>
      <c r="C15" s="55" t="s">
        <v>156</v>
      </c>
      <c r="D15" s="66" t="s">
        <v>163</v>
      </c>
      <c r="E15" s="33">
        <v>1</v>
      </c>
      <c r="F15" s="72" t="s">
        <v>224</v>
      </c>
      <c r="G15" s="72" t="s">
        <v>225</v>
      </c>
      <c r="H15" s="45" t="s">
        <v>188</v>
      </c>
      <c r="I15" s="46" t="s">
        <v>226</v>
      </c>
      <c r="J15" s="80">
        <v>277</v>
      </c>
      <c r="K15" s="80">
        <v>276</v>
      </c>
      <c r="L15" s="80">
        <f t="shared" si="1"/>
        <v>553</v>
      </c>
    </row>
    <row r="16" spans="1:12" x14ac:dyDescent="0.2">
      <c r="A16" s="56" t="s">
        <v>161</v>
      </c>
      <c r="B16" s="56" t="s">
        <v>159</v>
      </c>
      <c r="C16" s="55" t="s">
        <v>156</v>
      </c>
      <c r="D16" s="66" t="s">
        <v>163</v>
      </c>
      <c r="E16" s="34">
        <v>2</v>
      </c>
      <c r="F16" s="72" t="s">
        <v>178</v>
      </c>
      <c r="G16" s="72" t="s">
        <v>179</v>
      </c>
      <c r="H16" s="45" t="s">
        <v>180</v>
      </c>
      <c r="I16" s="46" t="s">
        <v>227</v>
      </c>
      <c r="J16" s="80">
        <v>261</v>
      </c>
      <c r="K16" s="80">
        <v>268</v>
      </c>
      <c r="L16" s="80">
        <f t="shared" si="1"/>
        <v>529</v>
      </c>
    </row>
    <row r="17" spans="1:12" x14ac:dyDescent="0.2">
      <c r="A17" s="56" t="s">
        <v>161</v>
      </c>
      <c r="B17" s="56" t="s">
        <v>159</v>
      </c>
      <c r="C17" s="55" t="s">
        <v>156</v>
      </c>
      <c r="D17" s="66" t="s">
        <v>163</v>
      </c>
      <c r="E17" s="34">
        <v>3</v>
      </c>
      <c r="F17" s="72" t="s">
        <v>229</v>
      </c>
      <c r="G17" s="72" t="s">
        <v>230</v>
      </c>
      <c r="H17" s="45" t="s">
        <v>181</v>
      </c>
      <c r="I17" s="46" t="s">
        <v>231</v>
      </c>
      <c r="J17" s="80">
        <v>270</v>
      </c>
      <c r="K17" s="80">
        <v>243</v>
      </c>
      <c r="L17" s="80">
        <f t="shared" si="1"/>
        <v>513</v>
      </c>
    </row>
    <row r="18" spans="1:12" x14ac:dyDescent="0.2">
      <c r="A18" s="56" t="s">
        <v>161</v>
      </c>
      <c r="B18" s="56" t="s">
        <v>159</v>
      </c>
      <c r="C18" s="55" t="s">
        <v>156</v>
      </c>
      <c r="D18" s="66" t="s">
        <v>163</v>
      </c>
      <c r="E18" s="34">
        <v>4</v>
      </c>
      <c r="F18" s="72" t="s">
        <v>232</v>
      </c>
      <c r="G18" s="72" t="s">
        <v>233</v>
      </c>
      <c r="H18" s="45" t="s">
        <v>234</v>
      </c>
      <c r="I18" s="46" t="s">
        <v>235</v>
      </c>
      <c r="J18" s="80">
        <v>254</v>
      </c>
      <c r="K18" s="80">
        <v>253</v>
      </c>
      <c r="L18" s="80">
        <f t="shared" si="1"/>
        <v>507</v>
      </c>
    </row>
    <row r="19" spans="1:12" x14ac:dyDescent="0.2">
      <c r="A19" s="56" t="s">
        <v>161</v>
      </c>
      <c r="B19" s="56" t="s">
        <v>159</v>
      </c>
      <c r="C19" s="55" t="s">
        <v>156</v>
      </c>
      <c r="D19" s="66" t="s">
        <v>163</v>
      </c>
      <c r="E19" s="34">
        <v>5</v>
      </c>
      <c r="F19" s="128" t="s">
        <v>270</v>
      </c>
      <c r="G19" s="128" t="s">
        <v>271</v>
      </c>
      <c r="H19" s="158" t="s">
        <v>188</v>
      </c>
      <c r="I19" s="29" t="s">
        <v>272</v>
      </c>
      <c r="J19" s="80">
        <v>251</v>
      </c>
      <c r="K19" s="80">
        <v>229</v>
      </c>
      <c r="L19" s="80">
        <f t="shared" si="1"/>
        <v>480</v>
      </c>
    </row>
    <row r="20" spans="1:12" x14ac:dyDescent="0.2">
      <c r="A20" s="56" t="s">
        <v>161</v>
      </c>
      <c r="B20" s="56" t="s">
        <v>159</v>
      </c>
      <c r="C20" s="55" t="s">
        <v>156</v>
      </c>
      <c r="D20" s="66" t="s">
        <v>163</v>
      </c>
      <c r="E20" s="34">
        <v>6</v>
      </c>
      <c r="F20" s="72" t="s">
        <v>189</v>
      </c>
      <c r="G20" s="72" t="s">
        <v>190</v>
      </c>
      <c r="H20" s="45" t="s">
        <v>188</v>
      </c>
      <c r="I20" s="46" t="s">
        <v>237</v>
      </c>
      <c r="J20" s="80">
        <v>235</v>
      </c>
      <c r="K20" s="80">
        <v>227</v>
      </c>
      <c r="L20" s="80">
        <f t="shared" si="1"/>
        <v>462</v>
      </c>
    </row>
    <row r="21" spans="1:12" x14ac:dyDescent="0.2">
      <c r="A21" s="56" t="s">
        <v>161</v>
      </c>
      <c r="B21" s="56" t="s">
        <v>159</v>
      </c>
      <c r="C21" s="55" t="s">
        <v>156</v>
      </c>
      <c r="D21" s="66" t="s">
        <v>163</v>
      </c>
      <c r="E21" s="34">
        <v>7</v>
      </c>
      <c r="F21" s="72" t="s">
        <v>192</v>
      </c>
      <c r="G21" s="72" t="s">
        <v>193</v>
      </c>
      <c r="H21" s="45" t="s">
        <v>188</v>
      </c>
      <c r="I21" s="46" t="s">
        <v>238</v>
      </c>
      <c r="J21" s="80">
        <v>222</v>
      </c>
      <c r="K21" s="80">
        <v>240</v>
      </c>
      <c r="L21" s="80">
        <f t="shared" si="1"/>
        <v>462</v>
      </c>
    </row>
    <row r="22" spans="1:12" x14ac:dyDescent="0.2">
      <c r="A22" s="56" t="s">
        <v>161</v>
      </c>
      <c r="B22" s="56" t="s">
        <v>159</v>
      </c>
      <c r="C22" s="55" t="s">
        <v>156</v>
      </c>
      <c r="D22" s="66" t="s">
        <v>163</v>
      </c>
      <c r="E22" s="34">
        <v>8</v>
      </c>
      <c r="F22" s="72" t="s">
        <v>239</v>
      </c>
      <c r="G22" s="72" t="s">
        <v>240</v>
      </c>
      <c r="H22" s="45" t="s">
        <v>180</v>
      </c>
      <c r="I22" s="46" t="s">
        <v>241</v>
      </c>
      <c r="J22" s="80">
        <v>233</v>
      </c>
      <c r="K22" s="80">
        <v>228</v>
      </c>
      <c r="L22" s="80">
        <f t="shared" si="1"/>
        <v>461</v>
      </c>
    </row>
    <row r="23" spans="1:12" x14ac:dyDescent="0.2">
      <c r="A23" s="56" t="s">
        <v>161</v>
      </c>
      <c r="B23" s="56" t="s">
        <v>159</v>
      </c>
      <c r="C23" s="55" t="s">
        <v>156</v>
      </c>
      <c r="D23" s="66" t="s">
        <v>163</v>
      </c>
      <c r="E23" s="34">
        <v>9</v>
      </c>
      <c r="F23" s="72" t="s">
        <v>182</v>
      </c>
      <c r="G23" s="72" t="s">
        <v>183</v>
      </c>
      <c r="H23" s="45" t="s">
        <v>181</v>
      </c>
      <c r="I23" s="46" t="s">
        <v>245</v>
      </c>
      <c r="J23" s="80">
        <v>237</v>
      </c>
      <c r="K23" s="80">
        <v>206</v>
      </c>
      <c r="L23" s="80">
        <f t="shared" si="1"/>
        <v>443</v>
      </c>
    </row>
    <row r="24" spans="1:12" x14ac:dyDescent="0.2">
      <c r="A24" s="56" t="s">
        <v>161</v>
      </c>
      <c r="B24" s="56" t="s">
        <v>159</v>
      </c>
      <c r="C24" s="55" t="s">
        <v>156</v>
      </c>
      <c r="D24" s="66" t="s">
        <v>163</v>
      </c>
      <c r="E24" s="34">
        <v>10</v>
      </c>
      <c r="F24" s="72" t="s">
        <v>242</v>
      </c>
      <c r="G24" s="72" t="s">
        <v>243</v>
      </c>
      <c r="H24" s="45" t="s">
        <v>188</v>
      </c>
      <c r="I24" s="46" t="s">
        <v>244</v>
      </c>
      <c r="J24" s="80">
        <v>224</v>
      </c>
      <c r="K24" s="80">
        <v>219</v>
      </c>
      <c r="L24" s="80">
        <f t="shared" si="1"/>
        <v>443</v>
      </c>
    </row>
    <row r="25" spans="1:12" x14ac:dyDescent="0.2">
      <c r="A25" s="56" t="s">
        <v>161</v>
      </c>
      <c r="B25" s="56" t="s">
        <v>159</v>
      </c>
      <c r="C25" s="55" t="s">
        <v>156</v>
      </c>
      <c r="D25" s="66" t="s">
        <v>163</v>
      </c>
      <c r="E25" s="34">
        <v>11</v>
      </c>
      <c r="F25" s="168" t="s">
        <v>184</v>
      </c>
      <c r="G25" s="168" t="s">
        <v>185</v>
      </c>
      <c r="H25" s="45" t="s">
        <v>181</v>
      </c>
      <c r="I25" s="46" t="s">
        <v>246</v>
      </c>
      <c r="J25" s="80">
        <v>191</v>
      </c>
      <c r="K25" s="80">
        <v>195</v>
      </c>
      <c r="L25" s="80">
        <f t="shared" si="1"/>
        <v>386</v>
      </c>
    </row>
    <row r="26" spans="1:12" x14ac:dyDescent="0.2">
      <c r="A26" s="231" t="s">
        <v>161</v>
      </c>
      <c r="B26" s="231" t="s">
        <v>159</v>
      </c>
      <c r="C26" s="199" t="s">
        <v>160</v>
      </c>
      <c r="D26" s="200" t="s">
        <v>164</v>
      </c>
      <c r="E26" s="232">
        <v>1</v>
      </c>
      <c r="F26" s="47" t="s">
        <v>197</v>
      </c>
      <c r="G26" s="47" t="s">
        <v>198</v>
      </c>
      <c r="H26" s="45" t="s">
        <v>181</v>
      </c>
      <c r="I26" s="46" t="s">
        <v>247</v>
      </c>
      <c r="J26" s="230">
        <f>563+545+539</f>
        <v>1647</v>
      </c>
      <c r="K26" s="230"/>
      <c r="L26" s="230"/>
    </row>
    <row r="27" spans="1:12" x14ac:dyDescent="0.2">
      <c r="A27" s="231"/>
      <c r="B27" s="231"/>
      <c r="C27" s="199"/>
      <c r="D27" s="201"/>
      <c r="E27" s="232"/>
      <c r="F27" s="47" t="s">
        <v>195</v>
      </c>
      <c r="G27" s="47" t="s">
        <v>196</v>
      </c>
      <c r="H27" s="45" t="s">
        <v>181</v>
      </c>
      <c r="I27" s="46" t="s">
        <v>248</v>
      </c>
      <c r="J27" s="230"/>
      <c r="K27" s="230"/>
      <c r="L27" s="230"/>
    </row>
    <row r="28" spans="1:12" x14ac:dyDescent="0.2">
      <c r="A28" s="231"/>
      <c r="B28" s="231"/>
      <c r="C28" s="199"/>
      <c r="D28" s="201"/>
      <c r="E28" s="232"/>
      <c r="F28" s="72" t="s">
        <v>178</v>
      </c>
      <c r="G28" s="72" t="s">
        <v>179</v>
      </c>
      <c r="H28" s="45" t="s">
        <v>180</v>
      </c>
      <c r="I28" s="46" t="s">
        <v>227</v>
      </c>
      <c r="J28" s="230"/>
      <c r="K28" s="230"/>
      <c r="L28" s="230"/>
    </row>
    <row r="29" spans="1:12" x14ac:dyDescent="0.2">
      <c r="A29" s="231" t="s">
        <v>161</v>
      </c>
      <c r="B29" s="231" t="s">
        <v>159</v>
      </c>
      <c r="C29" s="199" t="s">
        <v>160</v>
      </c>
      <c r="D29" s="200" t="s">
        <v>164</v>
      </c>
      <c r="E29" s="233">
        <v>2</v>
      </c>
      <c r="F29" s="72" t="s">
        <v>224</v>
      </c>
      <c r="G29" s="72" t="s">
        <v>225</v>
      </c>
      <c r="H29" s="45" t="s">
        <v>188</v>
      </c>
      <c r="I29" s="46" t="s">
        <v>226</v>
      </c>
      <c r="J29" s="230">
        <f>553+521+511</f>
        <v>1585</v>
      </c>
      <c r="K29" s="230"/>
      <c r="L29" s="230"/>
    </row>
    <row r="30" spans="1:12" x14ac:dyDescent="0.2">
      <c r="A30" s="231"/>
      <c r="B30" s="231"/>
      <c r="C30" s="199"/>
      <c r="D30" s="201"/>
      <c r="E30" s="233"/>
      <c r="F30" s="47" t="s">
        <v>206</v>
      </c>
      <c r="G30" s="47" t="s">
        <v>207</v>
      </c>
      <c r="H30" s="45" t="s">
        <v>188</v>
      </c>
      <c r="I30" s="46" t="s">
        <v>251</v>
      </c>
      <c r="J30" s="230"/>
      <c r="K30" s="230"/>
      <c r="L30" s="230"/>
    </row>
    <row r="31" spans="1:12" x14ac:dyDescent="0.2">
      <c r="A31" s="231"/>
      <c r="B31" s="231"/>
      <c r="C31" s="199"/>
      <c r="D31" s="201"/>
      <c r="E31" s="233"/>
      <c r="F31" s="47" t="s">
        <v>202</v>
      </c>
      <c r="G31" s="47" t="s">
        <v>203</v>
      </c>
      <c r="H31" s="45" t="s">
        <v>188</v>
      </c>
      <c r="I31" s="46" t="s">
        <v>250</v>
      </c>
      <c r="J31" s="230"/>
      <c r="K31" s="230"/>
      <c r="L31" s="230"/>
    </row>
    <row r="32" spans="1:12" x14ac:dyDescent="0.2">
      <c r="A32" s="56" t="s">
        <v>161</v>
      </c>
      <c r="B32" s="50" t="s">
        <v>159</v>
      </c>
      <c r="C32" s="51" t="s">
        <v>153</v>
      </c>
      <c r="D32" s="66" t="s">
        <v>208</v>
      </c>
      <c r="E32" s="31">
        <v>1</v>
      </c>
      <c r="F32" s="47" t="s">
        <v>215</v>
      </c>
      <c r="G32" s="47" t="s">
        <v>214</v>
      </c>
      <c r="H32" s="45" t="s">
        <v>188</v>
      </c>
      <c r="I32" s="46" t="s">
        <v>213</v>
      </c>
      <c r="J32" s="79">
        <v>260</v>
      </c>
      <c r="K32" s="79">
        <v>265</v>
      </c>
      <c r="L32" s="79">
        <f>J32+K32</f>
        <v>525</v>
      </c>
    </row>
    <row r="33" spans="1:12" x14ac:dyDescent="0.2">
      <c r="A33" s="56" t="s">
        <v>161</v>
      </c>
      <c r="B33" s="50" t="s">
        <v>159</v>
      </c>
      <c r="C33" s="52" t="s">
        <v>156</v>
      </c>
      <c r="D33" s="66" t="s">
        <v>208</v>
      </c>
      <c r="E33" s="33">
        <v>1</v>
      </c>
      <c r="F33" s="156" t="s">
        <v>257</v>
      </c>
      <c r="G33" s="156" t="s">
        <v>258</v>
      </c>
      <c r="H33" s="45" t="s">
        <v>188</v>
      </c>
      <c r="I33" s="99" t="s">
        <v>259</v>
      </c>
      <c r="J33" s="79">
        <v>240</v>
      </c>
      <c r="K33" s="79">
        <v>244</v>
      </c>
      <c r="L33" s="79">
        <f t="shared" ref="L33" si="2">J33+K33</f>
        <v>484</v>
      </c>
    </row>
  </sheetData>
  <sortState xmlns:xlrd2="http://schemas.microsoft.com/office/spreadsheetml/2017/richdata2" ref="H40:L54">
    <sortCondition ref="H40:H54"/>
  </sortState>
  <mergeCells count="13">
    <mergeCell ref="J26:L28"/>
    <mergeCell ref="J29:L31"/>
    <mergeCell ref="A1:L1"/>
    <mergeCell ref="B29:B31"/>
    <mergeCell ref="C29:C31"/>
    <mergeCell ref="D29:D31"/>
    <mergeCell ref="E26:E28"/>
    <mergeCell ref="E29:E31"/>
    <mergeCell ref="A26:A28"/>
    <mergeCell ref="B26:B28"/>
    <mergeCell ref="C26:C28"/>
    <mergeCell ref="D26:D28"/>
    <mergeCell ref="A29:A31"/>
  </mergeCells>
  <phoneticPr fontId="0" type="noConversion"/>
  <pageMargins left="0.17" right="0.17" top="0.17" bottom="0.17" header="0.17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Qualifiés</vt:lpstr>
      <vt:lpstr>Déplacemet CFU</vt:lpstr>
      <vt:lpstr>Licencié FFSU</vt:lpstr>
      <vt:lpstr>Participations</vt:lpstr>
      <vt:lpstr>RECAP INDIV</vt:lpstr>
      <vt:lpstr>NATIONAL</vt:lpstr>
      <vt:lpstr>Stastistique</vt:lpstr>
      <vt:lpstr>Criterium 01-02</vt:lpstr>
      <vt:lpstr>ACAD INDOOR</vt:lpstr>
      <vt:lpstr>Acad Eq</vt:lpstr>
      <vt:lpstr>ACAD EXTERIEUR</vt:lpstr>
      <vt:lpstr>Critérium</vt:lpstr>
      <vt:lpstr>Feuil1</vt:lpstr>
    </vt:vector>
  </TitlesOfParts>
  <Manager/>
  <Company>FNSU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Administrateur</dc:creator>
  <cp:keywords/>
  <dc:description/>
  <cp:lastModifiedBy>Marie-Rose ALFANO-KALLI</cp:lastModifiedBy>
  <cp:revision/>
  <cp:lastPrinted>2025-01-10T10:19:04Z</cp:lastPrinted>
  <dcterms:created xsi:type="dcterms:W3CDTF">2001-11-26T15:31:34Z</dcterms:created>
  <dcterms:modified xsi:type="dcterms:W3CDTF">2025-03-10T11:12:54Z</dcterms:modified>
  <cp:category/>
  <cp:contentStatus/>
</cp:coreProperties>
</file>