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Sport IND/ESCALADE/"/>
    </mc:Choice>
  </mc:AlternateContent>
  <xr:revisionPtr revIDLastSave="509" documentId="8_{C5B8BFB1-4B11-40CC-9E78-EBF00798323F}" xr6:coauthVersionLast="47" xr6:coauthVersionMax="47" xr10:uidLastSave="{CC370187-3989-4576-8CA2-887DF79D450B}"/>
  <bookViews>
    <workbookView xWindow="-28920" yWindow="-1020" windowWidth="29040" windowHeight="15840" tabRatio="759" firstSheet="3" activeTab="5" xr2:uid="{00000000-000D-0000-FFFF-FFFF00000000}"/>
  </bookViews>
  <sheets>
    <sheet name="Feuil1" sheetId="20" state="hidden" r:id="rId1"/>
    <sheet name="Finale" sheetId="19" state="hidden" r:id="rId2"/>
    <sheet name="1° Ind" sheetId="18" state="hidden" r:id="rId3"/>
    <sheet name="Participants" sheetId="30" r:id="rId4"/>
    <sheet name="Participations" sheetId="29" r:id="rId5"/>
    <sheet name="NATIONAL" sheetId="26" r:id="rId6"/>
    <sheet name="Bloc" sheetId="21" r:id="rId7"/>
    <sheet name="Difficultés" sheetId="1" r:id="rId8"/>
    <sheet name="chal A" sheetId="2" r:id="rId9"/>
    <sheet name="chal H" sheetId="33" r:id="rId10"/>
    <sheet name="chal P" sheetId="32" r:id="rId11"/>
    <sheet name="RECAP" sheetId="3" state="hidden" r:id="rId12"/>
    <sheet name="Feuil4" sheetId="4" state="hidden" r:id="rId13"/>
    <sheet name="Feuil5" sheetId="5" state="hidden" r:id="rId14"/>
    <sheet name="Feuil6" sheetId="6" state="hidden" r:id="rId15"/>
    <sheet name="Feuil7" sheetId="7" state="hidden" r:id="rId16"/>
    <sheet name="Feuil8" sheetId="8" state="hidden" r:id="rId17"/>
    <sheet name="Feuil9" sheetId="9" state="hidden" r:id="rId18"/>
    <sheet name="Feuil10" sheetId="10" state="hidden" r:id="rId19"/>
    <sheet name="Feuil11" sheetId="11" state="hidden" r:id="rId20"/>
    <sheet name="Feuil12" sheetId="12" state="hidden" r:id="rId21"/>
    <sheet name="Feuil13" sheetId="13" state="hidden" r:id="rId22"/>
    <sheet name="Feuil14" sheetId="14" state="hidden" r:id="rId23"/>
    <sheet name="Feuil15" sheetId="15" state="hidden" r:id="rId24"/>
    <sheet name="Feuil16" sheetId="16" state="hidden" r:id="rId2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30" l="1"/>
  <c r="K3" i="30"/>
  <c r="H3" i="30"/>
  <c r="H9" i="29"/>
  <c r="G9" i="29"/>
  <c r="H12" i="29"/>
  <c r="G12" i="29"/>
  <c r="H16" i="29"/>
  <c r="G16" i="29"/>
  <c r="H15" i="29"/>
  <c r="H17" i="29" s="1"/>
  <c r="G15" i="29"/>
  <c r="G17" i="29" s="1"/>
  <c r="Y28" i="30"/>
  <c r="Y67" i="30"/>
  <c r="Y66" i="30"/>
  <c r="L73" i="30"/>
  <c r="L113" i="30"/>
  <c r="L72" i="30"/>
  <c r="L49" i="30"/>
  <c r="L48" i="30"/>
  <c r="L47" i="30"/>
  <c r="L86" i="30"/>
  <c r="L71" i="30"/>
  <c r="L46" i="30"/>
  <c r="L106" i="30"/>
  <c r="L105" i="30"/>
  <c r="L15" i="30"/>
  <c r="L104" i="30"/>
  <c r="L85" i="30"/>
  <c r="L112" i="30"/>
  <c r="L14" i="30"/>
  <c r="L84" i="30"/>
  <c r="L83" i="30"/>
  <c r="L45" i="30"/>
  <c r="L44" i="30"/>
  <c r="L52" i="30"/>
  <c r="L43" i="30"/>
  <c r="J33" i="32"/>
  <c r="J30" i="32"/>
  <c r="J27" i="32"/>
  <c r="J24" i="32"/>
  <c r="J21" i="32"/>
  <c r="J18" i="32"/>
  <c r="J15" i="32"/>
  <c r="J12" i="32"/>
  <c r="J9" i="32"/>
  <c r="J6" i="32"/>
  <c r="J3" i="32"/>
  <c r="J48" i="32"/>
  <c r="J45" i="32"/>
  <c r="J42" i="32"/>
  <c r="J39" i="32"/>
  <c r="J36" i="32"/>
  <c r="J15" i="2"/>
  <c r="L53" i="30"/>
  <c r="L56" i="30"/>
  <c r="L38" i="30"/>
  <c r="L76" i="30"/>
  <c r="L39" i="30"/>
  <c r="L40" i="30"/>
  <c r="L94" i="30"/>
  <c r="L18" i="30"/>
  <c r="L109" i="30"/>
  <c r="L95" i="30"/>
  <c r="L118" i="30"/>
  <c r="L68" i="30"/>
  <c r="L54" i="30"/>
  <c r="L110" i="30"/>
  <c r="L115" i="30"/>
  <c r="L69" i="30"/>
  <c r="L13" i="30"/>
  <c r="L51" i="30"/>
  <c r="L27" i="30"/>
  <c r="L65" i="30"/>
  <c r="L70" i="30"/>
  <c r="L66" i="30"/>
  <c r="L74" i="30"/>
  <c r="L11" i="30"/>
  <c r="L41" i="30"/>
  <c r="L82" i="30"/>
  <c r="L116" i="30"/>
  <c r="L78" i="30"/>
  <c r="L28" i="30"/>
  <c r="L6" i="30"/>
  <c r="L29" i="30"/>
  <c r="L67" i="30"/>
  <c r="L90" i="30"/>
  <c r="L96" i="30"/>
  <c r="L111" i="30"/>
  <c r="L30" i="30"/>
  <c r="L42" i="30"/>
  <c r="L31" i="30"/>
  <c r="L20" i="30"/>
  <c r="I3" i="30"/>
  <c r="G3" i="30"/>
  <c r="F3" i="30"/>
  <c r="E3" i="30"/>
  <c r="Y21" i="30"/>
  <c r="Y33" i="30"/>
  <c r="Y76" i="30"/>
  <c r="Y43" i="30"/>
  <c r="Y54" i="30"/>
  <c r="Y15" i="30"/>
  <c r="Y34" i="30"/>
  <c r="Y22" i="30"/>
  <c r="Y62" i="30"/>
  <c r="Y44" i="30"/>
  <c r="Y51" i="30"/>
  <c r="Y68" i="30"/>
  <c r="Y73" i="30"/>
  <c r="Y35" i="30"/>
  <c r="Y58" i="30"/>
  <c r="Y74" i="30"/>
  <c r="Y23" i="30"/>
  <c r="Y69" i="30"/>
  <c r="Y52" i="30"/>
  <c r="Y38" i="30"/>
  <c r="Y36" i="30"/>
  <c r="Y10" i="30"/>
  <c r="Y37" i="30"/>
  <c r="Y16" i="30"/>
  <c r="Y11" i="30"/>
  <c r="Y45" i="30"/>
  <c r="Y24" i="30"/>
  <c r="Y60" i="30"/>
  <c r="Y46" i="30"/>
  <c r="Y12" i="30"/>
  <c r="Y25" i="30"/>
  <c r="Y42" i="30"/>
  <c r="R3" i="30"/>
  <c r="V3" i="30"/>
  <c r="U3" i="30"/>
  <c r="T3" i="30"/>
  <c r="S3" i="30"/>
  <c r="L99" i="30"/>
  <c r="L108" i="30"/>
  <c r="L5" i="30"/>
  <c r="L22" i="30"/>
  <c r="L80" i="30"/>
  <c r="L8" i="30"/>
  <c r="L23" i="30"/>
  <c r="L75" i="30"/>
  <c r="L24" i="30"/>
  <c r="L87" i="30"/>
  <c r="L60" i="30"/>
  <c r="L19" i="30"/>
  <c r="L61" i="30"/>
  <c r="L102" i="30"/>
  <c r="L50" i="30"/>
  <c r="L12" i="30"/>
  <c r="L9" i="30"/>
  <c r="L103" i="30"/>
  <c r="L91" i="30"/>
  <c r="L62" i="30"/>
  <c r="L100" i="30"/>
  <c r="L101" i="30"/>
  <c r="L58" i="30"/>
  <c r="L34" i="30"/>
  <c r="L35" i="30"/>
  <c r="L89" i="30"/>
  <c r="L57" i="30"/>
  <c r="L63" i="30"/>
  <c r="L25" i="30"/>
  <c r="L55" i="30"/>
  <c r="L16" i="30"/>
  <c r="L32" i="30"/>
  <c r="L88" i="30"/>
  <c r="L36" i="30"/>
  <c r="L114" i="30"/>
  <c r="L33" i="30"/>
  <c r="L97" i="30"/>
  <c r="L98" i="30"/>
  <c r="L59" i="30"/>
  <c r="L10" i="30"/>
  <c r="L107" i="30"/>
  <c r="L92" i="30"/>
  <c r="L37" i="30"/>
  <c r="L79" i="30"/>
  <c r="L17" i="30"/>
  <c r="L117" i="30"/>
  <c r="L93" i="30"/>
  <c r="L77" i="30"/>
  <c r="L4" i="30"/>
  <c r="L81" i="30"/>
  <c r="L26" i="30"/>
  <c r="L21" i="30"/>
  <c r="L7" i="30"/>
  <c r="L64" i="30"/>
  <c r="Y31" i="30"/>
  <c r="Y6" i="30"/>
  <c r="Y9" i="30"/>
  <c r="Y41" i="30"/>
  <c r="Y14" i="30"/>
  <c r="Y65" i="30"/>
  <c r="E10" i="21"/>
  <c r="E79" i="21"/>
  <c r="E78" i="21"/>
  <c r="E77" i="21"/>
  <c r="J76" i="21"/>
  <c r="E76" i="21"/>
  <c r="J75" i="21"/>
  <c r="E75" i="21"/>
  <c r="J74" i="21"/>
  <c r="E74" i="21"/>
  <c r="J73" i="21"/>
  <c r="E73" i="21"/>
  <c r="J72" i="21"/>
  <c r="E72" i="21"/>
  <c r="J71" i="21"/>
  <c r="E71" i="21"/>
  <c r="J70" i="21"/>
  <c r="E70" i="21"/>
  <c r="J69" i="21"/>
  <c r="E69" i="21"/>
  <c r="J68" i="21"/>
  <c r="E68" i="21"/>
  <c r="J67" i="21"/>
  <c r="E67" i="21"/>
  <c r="J66" i="21"/>
  <c r="E66" i="21"/>
  <c r="J65" i="21"/>
  <c r="E65" i="21"/>
  <c r="J64" i="21"/>
  <c r="E64" i="21"/>
  <c r="J63" i="21"/>
  <c r="E63" i="21"/>
  <c r="J62" i="21"/>
  <c r="E62" i="21"/>
  <c r="J61" i="21"/>
  <c r="E61" i="21"/>
  <c r="J60" i="21"/>
  <c r="E60" i="21"/>
  <c r="J59" i="21"/>
  <c r="E59" i="21"/>
  <c r="J58" i="21"/>
  <c r="E58" i="21"/>
  <c r="J57" i="21"/>
  <c r="E57" i="21"/>
  <c r="J56" i="21"/>
  <c r="E56" i="21"/>
  <c r="J55" i="21"/>
  <c r="E55" i="21"/>
  <c r="J54" i="21"/>
  <c r="E54" i="21"/>
  <c r="J53" i="21"/>
  <c r="E53" i="21"/>
  <c r="J52" i="21"/>
  <c r="E52" i="21"/>
  <c r="J51" i="21"/>
  <c r="E51" i="21"/>
  <c r="J50" i="21"/>
  <c r="E50" i="21"/>
  <c r="J49" i="21"/>
  <c r="E49" i="21"/>
  <c r="J48" i="21"/>
  <c r="E48" i="21"/>
  <c r="J47" i="21"/>
  <c r="E47" i="21"/>
  <c r="J46" i="21"/>
  <c r="E46" i="21"/>
  <c r="J45" i="21"/>
  <c r="E45" i="21"/>
  <c r="J44" i="21"/>
  <c r="E44" i="21"/>
  <c r="J43" i="21"/>
  <c r="E43" i="21"/>
  <c r="J42" i="21"/>
  <c r="E42" i="21"/>
  <c r="J41" i="21"/>
  <c r="E41" i="21"/>
  <c r="J40" i="21"/>
  <c r="E40" i="21"/>
  <c r="J39" i="21"/>
  <c r="E39" i="21"/>
  <c r="J38" i="21"/>
  <c r="E38" i="21"/>
  <c r="J37" i="21"/>
  <c r="E37" i="21"/>
  <c r="J36" i="21"/>
  <c r="E36" i="21"/>
  <c r="J35" i="21"/>
  <c r="E35" i="21"/>
  <c r="J34" i="21"/>
  <c r="E34" i="21"/>
  <c r="J33" i="21"/>
  <c r="E33" i="21"/>
  <c r="J32" i="21"/>
  <c r="E32" i="21"/>
  <c r="J31" i="21"/>
  <c r="E31" i="21"/>
  <c r="J30" i="21"/>
  <c r="E30" i="21"/>
  <c r="J29" i="21"/>
  <c r="E29" i="21"/>
  <c r="J28" i="21"/>
  <c r="E28" i="21"/>
  <c r="J27" i="21"/>
  <c r="E27" i="21"/>
  <c r="J26" i="21"/>
  <c r="E26" i="21"/>
  <c r="J25" i="21"/>
  <c r="E25" i="21"/>
  <c r="J24" i="21"/>
  <c r="E24" i="21"/>
  <c r="J23" i="21"/>
  <c r="E23" i="21"/>
  <c r="J22" i="21"/>
  <c r="E22" i="21"/>
  <c r="J21" i="21"/>
  <c r="E21" i="21"/>
  <c r="J20" i="21"/>
  <c r="E20" i="21"/>
  <c r="J19" i="21"/>
  <c r="E19" i="21"/>
  <c r="J18" i="21"/>
  <c r="E18" i="21"/>
  <c r="J17" i="21"/>
  <c r="E17" i="21"/>
  <c r="J16" i="21"/>
  <c r="E16" i="21"/>
  <c r="J15" i="21"/>
  <c r="E15" i="21"/>
  <c r="J14" i="21"/>
  <c r="E14" i="21"/>
  <c r="J13" i="21"/>
  <c r="E13" i="21"/>
  <c r="J12" i="21"/>
  <c r="E12" i="21"/>
  <c r="J11" i="21"/>
  <c r="E11" i="21"/>
  <c r="J10" i="21"/>
  <c r="J9" i="21"/>
  <c r="E4" i="21"/>
  <c r="J125" i="21"/>
  <c r="E125" i="21"/>
  <c r="J124" i="21"/>
  <c r="E124" i="21"/>
  <c r="J123" i="21"/>
  <c r="E123" i="21"/>
  <c r="J122" i="21"/>
  <c r="E122" i="21"/>
  <c r="J121" i="21"/>
  <c r="E121" i="21"/>
  <c r="J120" i="21"/>
  <c r="E120" i="21"/>
  <c r="J119" i="21"/>
  <c r="E119" i="21"/>
  <c r="J118" i="21"/>
  <c r="E118" i="21"/>
  <c r="J117" i="21"/>
  <c r="E117" i="21"/>
  <c r="J116" i="21"/>
  <c r="E116" i="21"/>
  <c r="J115" i="21"/>
  <c r="E115" i="21"/>
  <c r="J114" i="21"/>
  <c r="E114" i="21"/>
  <c r="J113" i="21"/>
  <c r="E113" i="21"/>
  <c r="J112" i="21"/>
  <c r="E112" i="21"/>
  <c r="J111" i="21"/>
  <c r="E111" i="21"/>
  <c r="J110" i="21"/>
  <c r="E110" i="21"/>
  <c r="J109" i="21"/>
  <c r="E109" i="21"/>
  <c r="J108" i="21"/>
  <c r="E108" i="21"/>
  <c r="J107" i="21"/>
  <c r="E107" i="21"/>
  <c r="J106" i="21"/>
  <c r="E106" i="21"/>
  <c r="J105" i="21"/>
  <c r="E105" i="21"/>
  <c r="J104" i="21"/>
  <c r="E104" i="21"/>
  <c r="J103" i="21"/>
  <c r="E103" i="21"/>
  <c r="J102" i="21"/>
  <c r="E102" i="21"/>
  <c r="J101" i="21"/>
  <c r="E101" i="21"/>
  <c r="J100" i="21"/>
  <c r="E100" i="21"/>
  <c r="J99" i="21"/>
  <c r="E99" i="21"/>
  <c r="J98" i="21"/>
  <c r="E98" i="21"/>
  <c r="J97" i="21"/>
  <c r="E97" i="21"/>
  <c r="J96" i="21"/>
  <c r="E96" i="21"/>
  <c r="J95" i="21"/>
  <c r="E95" i="21"/>
  <c r="J94" i="21"/>
  <c r="E94" i="21"/>
  <c r="J93" i="21"/>
  <c r="E93" i="21"/>
  <c r="J92" i="21"/>
  <c r="E92" i="21"/>
  <c r="J91" i="21"/>
  <c r="E91" i="21"/>
  <c r="J90" i="21"/>
  <c r="E90" i="21"/>
  <c r="J89" i="21"/>
  <c r="E89" i="21"/>
  <c r="J88" i="21"/>
  <c r="E88" i="21"/>
  <c r="J87" i="21"/>
  <c r="E87" i="21"/>
  <c r="J86" i="21"/>
  <c r="E86" i="21"/>
  <c r="J85" i="21"/>
  <c r="E85" i="21"/>
  <c r="J84" i="21"/>
  <c r="E84" i="21"/>
  <c r="E83" i="21"/>
  <c r="J57" i="2" l="1"/>
  <c r="J54" i="2"/>
  <c r="J51" i="2"/>
  <c r="J48" i="2"/>
  <c r="J45" i="2"/>
  <c r="J42" i="2"/>
  <c r="J39" i="2"/>
  <c r="J36" i="2"/>
  <c r="J33" i="2"/>
  <c r="J30" i="2"/>
  <c r="J27" i="2"/>
  <c r="J24" i="2"/>
  <c r="J21" i="2"/>
  <c r="J18" i="2"/>
  <c r="J12" i="2"/>
  <c r="J9" i="2"/>
  <c r="J6" i="2"/>
  <c r="J3" i="2"/>
  <c r="Y72" i="30"/>
  <c r="Y59" i="30"/>
  <c r="Y56" i="30"/>
  <c r="Y50" i="30"/>
  <c r="Y40" i="30"/>
  <c r="E12" i="32"/>
  <c r="E9" i="32"/>
  <c r="E6" i="32"/>
  <c r="Y18" i="30"/>
  <c r="Y47" i="30"/>
  <c r="Y39" i="30"/>
  <c r="Y27" i="30"/>
  <c r="Y75" i="30"/>
  <c r="Y30" i="30"/>
  <c r="Y55" i="30"/>
  <c r="Y26" i="30"/>
  <c r="Y53" i="30"/>
  <c r="Y29" i="30"/>
  <c r="Y48" i="30"/>
  <c r="Y57" i="30"/>
  <c r="Y17" i="30"/>
  <c r="Y63" i="30"/>
  <c r="Y19" i="30"/>
  <c r="Y7" i="30"/>
  <c r="Y4" i="30"/>
  <c r="Y20" i="30"/>
  <c r="Y64" i="30"/>
  <c r="Y5" i="30"/>
  <c r="Y49" i="30"/>
  <c r="Y70" i="30"/>
  <c r="Y71" i="30"/>
  <c r="Y13" i="30"/>
  <c r="Y32" i="30"/>
  <c r="Y8" i="30"/>
  <c r="X3" i="30"/>
  <c r="W3" i="30"/>
  <c r="E6" i="2"/>
  <c r="E3" i="2"/>
  <c r="E6" i="33" l="1"/>
  <c r="E3" i="33"/>
</calcChain>
</file>

<file path=xl/sharedStrings.xml><?xml version="1.0" encoding="utf-8"?>
<sst xmlns="http://schemas.openxmlformats.org/spreadsheetml/2006/main" count="4563" uniqueCount="697">
  <si>
    <t xml:space="preserve">CFU </t>
  </si>
  <si>
    <t>Bloc</t>
  </si>
  <si>
    <t>Diff</t>
  </si>
  <si>
    <t>Aut</t>
  </si>
  <si>
    <t>Hiv</t>
  </si>
  <si>
    <t xml:space="preserve"> Print</t>
  </si>
  <si>
    <t>TOTAL</t>
  </si>
  <si>
    <t>CAUDRON</t>
  </si>
  <si>
    <t>TIMOTHE</t>
  </si>
  <si>
    <t>UDL - UTE LYON 1 POLYTECH</t>
  </si>
  <si>
    <t>MA1P068062</t>
  </si>
  <si>
    <t>ANDRIER</t>
  </si>
  <si>
    <t>SOPHIE</t>
  </si>
  <si>
    <t>UDL - UTE LYON 3</t>
  </si>
  <si>
    <t>MA3U065986</t>
  </si>
  <si>
    <t>CHARLAT</t>
  </si>
  <si>
    <t>SAHEL</t>
  </si>
  <si>
    <t>UDL - UTE LYON 1 SCIENCES</t>
  </si>
  <si>
    <t>MA1U070685</t>
  </si>
  <si>
    <t>ASPERTI</t>
  </si>
  <si>
    <t>ISOLDE</t>
  </si>
  <si>
    <t>UDL - UTE LYON 2</t>
  </si>
  <si>
    <t>MA2U009243</t>
  </si>
  <si>
    <t>DI PIAZZA</t>
  </si>
  <si>
    <t>QUENTIN</t>
  </si>
  <si>
    <t>INSA DE LYON</t>
  </si>
  <si>
    <t>MQ1E012485</t>
  </si>
  <si>
    <t>BARBERA</t>
  </si>
  <si>
    <t>SOLENE</t>
  </si>
  <si>
    <t>MQ1E085490</t>
  </si>
  <si>
    <t>FURBACCO</t>
  </si>
  <si>
    <t>ENZO</t>
  </si>
  <si>
    <t>MA1U028189</t>
  </si>
  <si>
    <t>BARREY</t>
  </si>
  <si>
    <t>THELMA</t>
  </si>
  <si>
    <t>MQ1E018268</t>
  </si>
  <si>
    <t>LAHBIB</t>
  </si>
  <si>
    <t>HELIAS</t>
  </si>
  <si>
    <t>MA1U048784</t>
  </si>
  <si>
    <t>BEAUFORT</t>
  </si>
  <si>
    <t>EMMA</t>
  </si>
  <si>
    <t>UDL - UTE LYON 1 SANTE</t>
  </si>
  <si>
    <t>MA1M088043</t>
  </si>
  <si>
    <t>LAURENT</t>
  </si>
  <si>
    <t>MATHIEU</t>
  </si>
  <si>
    <t>MQ1E012494</t>
  </si>
  <si>
    <t>BELLOIR</t>
  </si>
  <si>
    <t>ELOANE</t>
  </si>
  <si>
    <t>MQ1E018343</t>
  </si>
  <si>
    <t>LUKIC</t>
  </si>
  <si>
    <t>ERWAN</t>
  </si>
  <si>
    <t>MA1U042627</t>
  </si>
  <si>
    <t>BIELAK</t>
  </si>
  <si>
    <t>ZOE</t>
  </si>
  <si>
    <t>UDL - UTE LYON 1 APS</t>
  </si>
  <si>
    <t>MQ1E018180</t>
  </si>
  <si>
    <t>MILHE</t>
  </si>
  <si>
    <t>THIBAUT</t>
  </si>
  <si>
    <t>MQ1E011438</t>
  </si>
  <si>
    <t>BOUCHER</t>
  </si>
  <si>
    <t>ROSE</t>
  </si>
  <si>
    <t>MQ1E063685</t>
  </si>
  <si>
    <t>NOUZIERES</t>
  </si>
  <si>
    <t>SYLVAIN</t>
  </si>
  <si>
    <t>MQ1E018360</t>
  </si>
  <si>
    <t>BOUTAUT</t>
  </si>
  <si>
    <t>ELISE</t>
  </si>
  <si>
    <t>MQ1E009668</t>
  </si>
  <si>
    <t>OLIVRY</t>
  </si>
  <si>
    <t>CORENTIN</t>
  </si>
  <si>
    <t>MQ1E018288</t>
  </si>
  <si>
    <t>BOYENVAL</t>
  </si>
  <si>
    <t>CAMILLE</t>
  </si>
  <si>
    <t>MQ1E009665</t>
  </si>
  <si>
    <t>REY</t>
  </si>
  <si>
    <t>TIMOTHEE</t>
  </si>
  <si>
    <t>MQ1E012483</t>
  </si>
  <si>
    <t>BREILLET</t>
  </si>
  <si>
    <t>LAURA</t>
  </si>
  <si>
    <t>MA2U113104</t>
  </si>
  <si>
    <t>XUCLA-DEFRANOUX</t>
  </si>
  <si>
    <t>JOACHIM</t>
  </si>
  <si>
    <t>MQ1E018358</t>
  </si>
  <si>
    <t>BRUNGARD</t>
  </si>
  <si>
    <t>FANNY</t>
  </si>
  <si>
    <t>MA2U072400</t>
  </si>
  <si>
    <t>ALLAZ</t>
  </si>
  <si>
    <t>ADAM</t>
  </si>
  <si>
    <t>MQ1E022745</t>
  </si>
  <si>
    <t>MA11109990</t>
  </si>
  <si>
    <t>ALMANAGERA</t>
  </si>
  <si>
    <t>ILYAS</t>
  </si>
  <si>
    <t>MA1U089003</t>
  </si>
  <si>
    <t>CAPON</t>
  </si>
  <si>
    <t>LUCIE</t>
  </si>
  <si>
    <t>MQ1E018162</t>
  </si>
  <si>
    <t>FLECK</t>
  </si>
  <si>
    <t>AXEL</t>
  </si>
  <si>
    <t>MQ1E012474</t>
  </si>
  <si>
    <t>CHABERT</t>
  </si>
  <si>
    <t>MANON</t>
  </si>
  <si>
    <t>MA2U009260</t>
  </si>
  <si>
    <t>GARNIER</t>
  </si>
  <si>
    <t>TIMEO</t>
  </si>
  <si>
    <t>MA3U074665</t>
  </si>
  <si>
    <t>CHANTOT</t>
  </si>
  <si>
    <t>ROMANE</t>
  </si>
  <si>
    <t>MQ1E018382</t>
  </si>
  <si>
    <t>JAMANN</t>
  </si>
  <si>
    <t>RAPHAEL</t>
  </si>
  <si>
    <t>MQ1E018384</t>
  </si>
  <si>
    <t>CHEALFA</t>
  </si>
  <si>
    <t>ANDREA</t>
  </si>
  <si>
    <t>MQ1E068574</t>
  </si>
  <si>
    <t>LIMONTA</t>
  </si>
  <si>
    <t>UGO</t>
  </si>
  <si>
    <t>MA1U076207</t>
  </si>
  <si>
    <t>CLAVEAU</t>
  </si>
  <si>
    <t>EMILIE</t>
  </si>
  <si>
    <t>MA1U045436</t>
  </si>
  <si>
    <t>LOUVEL</t>
  </si>
  <si>
    <t>OCTAVE</t>
  </si>
  <si>
    <t>MA1U065975</t>
  </si>
  <si>
    <t>COMBEAUX</t>
  </si>
  <si>
    <t>MQ1E009641</t>
  </si>
  <si>
    <t>MAILLY</t>
  </si>
  <si>
    <t>POL-ALBAN</t>
  </si>
  <si>
    <t>MQ1E018356</t>
  </si>
  <si>
    <t>COMMELIN</t>
  </si>
  <si>
    <t>LUCE</t>
  </si>
  <si>
    <t>MQ1E009679</t>
  </si>
  <si>
    <t>MARCHAND</t>
  </si>
  <si>
    <t>ABEL</t>
  </si>
  <si>
    <t>MA1U065980</t>
  </si>
  <si>
    <t>CONCAS</t>
  </si>
  <si>
    <t>HELOISE</t>
  </si>
  <si>
    <t>MA1P060891</t>
  </si>
  <si>
    <t>VANDER STEGEN DE SCHRIECK</t>
  </si>
  <si>
    <t>THYL</t>
  </si>
  <si>
    <t>MA1U077234</t>
  </si>
  <si>
    <t>DANGE</t>
  </si>
  <si>
    <t>MARINE</t>
  </si>
  <si>
    <t>MQ1E063704</t>
  </si>
  <si>
    <t>VILLERMET</t>
  </si>
  <si>
    <t>JEAN-BAPTISTE</t>
  </si>
  <si>
    <t>MQ1E018329</t>
  </si>
  <si>
    <t>DAUVILLAIRE</t>
  </si>
  <si>
    <t>JEANNA</t>
  </si>
  <si>
    <t>MQ1E018334</t>
  </si>
  <si>
    <t>VORUZ</t>
  </si>
  <si>
    <t>ELIOT</t>
  </si>
  <si>
    <t>MQ1E009654</t>
  </si>
  <si>
    <t>DE SAINTE MARIE</t>
  </si>
  <si>
    <t>MARIE</t>
  </si>
  <si>
    <t>ECOLE NORMALE SUP DE LYON</t>
  </si>
  <si>
    <t>MK1E105815</t>
  </si>
  <si>
    <t>ATTIA</t>
  </si>
  <si>
    <t>THEO</t>
  </si>
  <si>
    <t>MA1U105146</t>
  </si>
  <si>
    <t>DEGRANGE</t>
  </si>
  <si>
    <t>LUCILE</t>
  </si>
  <si>
    <t>MQ1E011434</t>
  </si>
  <si>
    <t>BLANCHE</t>
  </si>
  <si>
    <t>THOMAS</t>
  </si>
  <si>
    <t>MA1P104154</t>
  </si>
  <si>
    <t>DEZELLUS</t>
  </si>
  <si>
    <t>JEANNE</t>
  </si>
  <si>
    <t>MA1U063128</t>
  </si>
  <si>
    <t>TITOUAN</t>
  </si>
  <si>
    <t>MQ1E072246</t>
  </si>
  <si>
    <t>EL GMIRI BOUABBADI</t>
  </si>
  <si>
    <t>AMAL</t>
  </si>
  <si>
    <t>MA11079151</t>
  </si>
  <si>
    <t>CARRON DE LA MORINAIS</t>
  </si>
  <si>
    <t>EMILE</t>
  </si>
  <si>
    <t>MQ1E008033</t>
  </si>
  <si>
    <t>ELANA</t>
  </si>
  <si>
    <t>LORRAINE</t>
  </si>
  <si>
    <t>MA2U024088</t>
  </si>
  <si>
    <t>COLSENET</t>
  </si>
  <si>
    <t>NATHAN</t>
  </si>
  <si>
    <t>MQ1E104941</t>
  </si>
  <si>
    <t>FINCK</t>
  </si>
  <si>
    <t>PAULINE</t>
  </si>
  <si>
    <t>MQ1E009670</t>
  </si>
  <si>
    <t>DAULON</t>
  </si>
  <si>
    <t>ETIENNE</t>
  </si>
  <si>
    <t>MA11064550</t>
  </si>
  <si>
    <t>FIORUCCI</t>
  </si>
  <si>
    <t>OCEANE</t>
  </si>
  <si>
    <t>MA11011627</t>
  </si>
  <si>
    <t>DAUMAS</t>
  </si>
  <si>
    <t>MATHIS</t>
  </si>
  <si>
    <t>MA11014543</t>
  </si>
  <si>
    <t>FOUILLET</t>
  </si>
  <si>
    <t>EVA</t>
  </si>
  <si>
    <t>MA1P060887</t>
  </si>
  <si>
    <t>DAUTRAIT</t>
  </si>
  <si>
    <t>ANTOINE</t>
  </si>
  <si>
    <t>MA1P068061</t>
  </si>
  <si>
    <t>FRABOULET</t>
  </si>
  <si>
    <t>FLORA</t>
  </si>
  <si>
    <t>MQ1E018316</t>
  </si>
  <si>
    <t>DE GOUVILLE</t>
  </si>
  <si>
    <t>VICTOR</t>
  </si>
  <si>
    <t>ECAM LYON</t>
  </si>
  <si>
    <t>MF1E088279</t>
  </si>
  <si>
    <t>GAGET</t>
  </si>
  <si>
    <t>NAIS</t>
  </si>
  <si>
    <t>DEMAISON</t>
  </si>
  <si>
    <t>MA2U037897</t>
  </si>
  <si>
    <t>GOUDOT</t>
  </si>
  <si>
    <t>ANNA</t>
  </si>
  <si>
    <t>MA2U067866</t>
  </si>
  <si>
    <t>DUFOUR</t>
  </si>
  <si>
    <t>TIM</t>
  </si>
  <si>
    <t>MQ1E009642</t>
  </si>
  <si>
    <t>HERMILLY</t>
  </si>
  <si>
    <t>MQ1E030283</t>
  </si>
  <si>
    <t>DUFROS</t>
  </si>
  <si>
    <t>LUCAS</t>
  </si>
  <si>
    <t>MQ1E077685</t>
  </si>
  <si>
    <t>HOOGE</t>
  </si>
  <si>
    <t>COLINE</t>
  </si>
  <si>
    <t>MA2U024067</t>
  </si>
  <si>
    <t>EL KHOMSSI</t>
  </si>
  <si>
    <t>AYMERIC</t>
  </si>
  <si>
    <t>MA11105910</t>
  </si>
  <si>
    <t>HUMBERT</t>
  </si>
  <si>
    <t>CELIA</t>
  </si>
  <si>
    <t>MA11086985</t>
  </si>
  <si>
    <t>FELLOT--BIARD</t>
  </si>
  <si>
    <t>LEON</t>
  </si>
  <si>
    <t>MA1U022659</t>
  </si>
  <si>
    <t>IMBERT MONIEZ</t>
  </si>
  <si>
    <t>MQ1E018354</t>
  </si>
  <si>
    <t>FERNANDES</t>
  </si>
  <si>
    <t>MA11089000</t>
  </si>
  <si>
    <t>IRIS</t>
  </si>
  <si>
    <t>LISA</t>
  </si>
  <si>
    <t>MA1U037182</t>
  </si>
  <si>
    <t>FLORENT</t>
  </si>
  <si>
    <t>FELIX</t>
  </si>
  <si>
    <t>MA3U073685</t>
  </si>
  <si>
    <t>JAYET</t>
  </si>
  <si>
    <t>CLARA</t>
  </si>
  <si>
    <t>MQ1E008028</t>
  </si>
  <si>
    <t>FOUCHET</t>
  </si>
  <si>
    <t>GABRIEL</t>
  </si>
  <si>
    <t>MA1U105799</t>
  </si>
  <si>
    <t>JULLIEN</t>
  </si>
  <si>
    <t>CLEMENTINE</t>
  </si>
  <si>
    <t>MQ1E008029</t>
  </si>
  <si>
    <t>FOURCADE</t>
  </si>
  <si>
    <t>MATIS</t>
  </si>
  <si>
    <t>MA1U025090</t>
  </si>
  <si>
    <t>KEBLI</t>
  </si>
  <si>
    <t>AMEL</t>
  </si>
  <si>
    <t>MA1U099395</t>
  </si>
  <si>
    <t>GALES</t>
  </si>
  <si>
    <t>NILS</t>
  </si>
  <si>
    <t>MA2U024063</t>
  </si>
  <si>
    <t>LALOUBERE</t>
  </si>
  <si>
    <t>EVA-MARIE</t>
  </si>
  <si>
    <t>MQ1E009659</t>
  </si>
  <si>
    <t>GARCIN</t>
  </si>
  <si>
    <t>LUCEO</t>
  </si>
  <si>
    <t>MA1U072527</t>
  </si>
  <si>
    <t>LANCON</t>
  </si>
  <si>
    <t>GAUTIER</t>
  </si>
  <si>
    <t>LOUIS</t>
  </si>
  <si>
    <t>MQ1E008036</t>
  </si>
  <si>
    <t>LE MER</t>
  </si>
  <si>
    <t>ALICE</t>
  </si>
  <si>
    <t>MQ1E018304</t>
  </si>
  <si>
    <t>HERBRETEAU</t>
  </si>
  <si>
    <t>JOSIG</t>
  </si>
  <si>
    <t>MA3U075038</t>
  </si>
  <si>
    <t>LEFRANCOIS</t>
  </si>
  <si>
    <t>MARGAUX</t>
  </si>
  <si>
    <t>MQ1E008043</t>
  </si>
  <si>
    <t>HONORE</t>
  </si>
  <si>
    <t>ALEXANDRE</t>
  </si>
  <si>
    <t>MA1P104731</t>
  </si>
  <si>
    <t>DAMARIS</t>
  </si>
  <si>
    <t>JANSE VAN RENSBURG</t>
  </si>
  <si>
    <t>MEL</t>
  </si>
  <si>
    <t>MQ1E088513</t>
  </si>
  <si>
    <t>LEROY</t>
  </si>
  <si>
    <t>BELEN</t>
  </si>
  <si>
    <t>MA1M005471</t>
  </si>
  <si>
    <t>LE BLAVEC</t>
  </si>
  <si>
    <t>NOE</t>
  </si>
  <si>
    <t>MQ1E008046</t>
  </si>
  <si>
    <t>LOURDAIS</t>
  </si>
  <si>
    <t>MA11082179</t>
  </si>
  <si>
    <t>LEMAIRE</t>
  </si>
  <si>
    <t>ADRIEN</t>
  </si>
  <si>
    <t>MA1U017609</t>
  </si>
  <si>
    <t>MAACH</t>
  </si>
  <si>
    <t>SALMA</t>
  </si>
  <si>
    <t>MA1P038714</t>
  </si>
  <si>
    <t>LUBIN</t>
  </si>
  <si>
    <t>MA1P028149</t>
  </si>
  <si>
    <t>MAHJOUB</t>
  </si>
  <si>
    <t>LINA</t>
  </si>
  <si>
    <t>MQ1E018240</t>
  </si>
  <si>
    <t>LORIFERNE</t>
  </si>
  <si>
    <t>LUCIEN</t>
  </si>
  <si>
    <t>MK1E098905</t>
  </si>
  <si>
    <t>MALET</t>
  </si>
  <si>
    <t>KASSANDRA</t>
  </si>
  <si>
    <t>ENTPE - ENTPE LYON</t>
  </si>
  <si>
    <t>ML1E027868</t>
  </si>
  <si>
    <t>MEISTERMANN</t>
  </si>
  <si>
    <t>HIPPOLYTE</t>
  </si>
  <si>
    <t>MQ1E012469</t>
  </si>
  <si>
    <t>MAUPU</t>
  </si>
  <si>
    <t>MERCUL</t>
  </si>
  <si>
    <t>OILHAN</t>
  </si>
  <si>
    <t>MQ1E011442</t>
  </si>
  <si>
    <t>MORIN</t>
  </si>
  <si>
    <t>MYRIAM</t>
  </si>
  <si>
    <t>MA2U024072</t>
  </si>
  <si>
    <t>MONNET</t>
  </si>
  <si>
    <t>JEAN</t>
  </si>
  <si>
    <t>MA3U045520</t>
  </si>
  <si>
    <t>NECTOUX</t>
  </si>
  <si>
    <t>MAIWENN</t>
  </si>
  <si>
    <t>MONTUSCLAT</t>
  </si>
  <si>
    <t>MA1P067090</t>
  </si>
  <si>
    <t>OLLIVIER</t>
  </si>
  <si>
    <t>CHLOE</t>
  </si>
  <si>
    <t>PELIN</t>
  </si>
  <si>
    <t>LEOPOLD</t>
  </si>
  <si>
    <t>MA2U009265</t>
  </si>
  <si>
    <t>ORSATI</t>
  </si>
  <si>
    <t>CHARLOTTE</t>
  </si>
  <si>
    <t>ML1E027894</t>
  </si>
  <si>
    <t>PESCE</t>
  </si>
  <si>
    <t>LUIS</t>
  </si>
  <si>
    <t>MA11069718</t>
  </si>
  <si>
    <t>PAYAN</t>
  </si>
  <si>
    <t>ELLA</t>
  </si>
  <si>
    <t>MA11077241</t>
  </si>
  <si>
    <t>PISSARD-MANIGUET</t>
  </si>
  <si>
    <t>CHARLES</t>
  </si>
  <si>
    <t>MQ1E034797</t>
  </si>
  <si>
    <t>PINSON</t>
  </si>
  <si>
    <t>CAROLINE</t>
  </si>
  <si>
    <t>MA11112337</t>
  </si>
  <si>
    <t>PLASSE</t>
  </si>
  <si>
    <t>LOIC</t>
  </si>
  <si>
    <t>MA1P103880</t>
  </si>
  <si>
    <t>PLANAT</t>
  </si>
  <si>
    <t>LESLIE</t>
  </si>
  <si>
    <t>REBORA</t>
  </si>
  <si>
    <t>JULIEN</t>
  </si>
  <si>
    <t>MA2U024081</t>
  </si>
  <si>
    <t>PRIOUZEAU</t>
  </si>
  <si>
    <t>JULIE</t>
  </si>
  <si>
    <t>MQ1E008048</t>
  </si>
  <si>
    <t>ROUX</t>
  </si>
  <si>
    <t>MATIAS</t>
  </si>
  <si>
    <t>MQ1E089370</t>
  </si>
  <si>
    <t>REYNOUD</t>
  </si>
  <si>
    <t>LILY</t>
  </si>
  <si>
    <t>SYLVESTRE</t>
  </si>
  <si>
    <t>ANTONIN</t>
  </si>
  <si>
    <t>MA1P105908</t>
  </si>
  <si>
    <t>RIVET</t>
  </si>
  <si>
    <t>MA1U051988</t>
  </si>
  <si>
    <t>TERRASSON</t>
  </si>
  <si>
    <t>SACHA</t>
  </si>
  <si>
    <t>MA1P105909</t>
  </si>
  <si>
    <t>RODARIE</t>
  </si>
  <si>
    <t>AURELISE</t>
  </si>
  <si>
    <t>TIMON-DAVID</t>
  </si>
  <si>
    <t>COLIN</t>
  </si>
  <si>
    <t>MA2U087555</t>
  </si>
  <si>
    <t>ROPERS</t>
  </si>
  <si>
    <t>TESSA</t>
  </si>
  <si>
    <t>TONNIS</t>
  </si>
  <si>
    <t>DORIAN</t>
  </si>
  <si>
    <t>MA1P104768</t>
  </si>
  <si>
    <t>RUCHON-BEL</t>
  </si>
  <si>
    <t>LEA</t>
  </si>
  <si>
    <t>VANO</t>
  </si>
  <si>
    <t>MA1U074981</t>
  </si>
  <si>
    <t>SERENO-NOU</t>
  </si>
  <si>
    <t>MA2U012781</t>
  </si>
  <si>
    <t>VELLA</t>
  </si>
  <si>
    <t>ANDEOL</t>
  </si>
  <si>
    <t>MA1U005473</t>
  </si>
  <si>
    <t>SOLEYMIEUX OUSSELIN</t>
  </si>
  <si>
    <t>LOLA</t>
  </si>
  <si>
    <t>MA11088041</t>
  </si>
  <si>
    <t>VINCENT</t>
  </si>
  <si>
    <t>ROMAIN</t>
  </si>
  <si>
    <t>MA11015390</t>
  </si>
  <si>
    <t>TEIXEIRA</t>
  </si>
  <si>
    <t>ALICIA</t>
  </si>
  <si>
    <t>MQ1E012495</t>
  </si>
  <si>
    <t>VIVIAND</t>
  </si>
  <si>
    <t>TOLIN</t>
  </si>
  <si>
    <t>MA1P005513</t>
  </si>
  <si>
    <t>TRABET</t>
  </si>
  <si>
    <t>ELISA</t>
  </si>
  <si>
    <t>MQ1E077678</t>
  </si>
  <si>
    <t>YAFFA</t>
  </si>
  <si>
    <t>OUSMANE</t>
  </si>
  <si>
    <t>ZHANG</t>
  </si>
  <si>
    <t>JING</t>
  </si>
  <si>
    <t>MA11089918</t>
  </si>
  <si>
    <t>BENZAZA BRUNO</t>
  </si>
  <si>
    <t>NEGI</t>
  </si>
  <si>
    <t>MQ1E077673</t>
  </si>
  <si>
    <t>BERNARD</t>
  </si>
  <si>
    <t>HUGO</t>
  </si>
  <si>
    <t>MA11072526</t>
  </si>
  <si>
    <t>BERTHUIT</t>
  </si>
  <si>
    <t>NICOLAS</t>
  </si>
  <si>
    <t>MQ1E008035</t>
  </si>
  <si>
    <t>BESSON</t>
  </si>
  <si>
    <t>UDL-UTE LYON 1</t>
  </si>
  <si>
    <t>MA1P079876</t>
  </si>
  <si>
    <t>BIENVENU</t>
  </si>
  <si>
    <t>MARIUS</t>
  </si>
  <si>
    <t>MA11089325</t>
  </si>
  <si>
    <t>BONADA</t>
  </si>
  <si>
    <t>MA1P085713</t>
  </si>
  <si>
    <t>BOUCHET</t>
  </si>
  <si>
    <t>UDL - UJM ST ETIENNE</t>
  </si>
  <si>
    <t>MA7U086534</t>
  </si>
  <si>
    <t>BURTIN</t>
  </si>
  <si>
    <t>YANIS</t>
  </si>
  <si>
    <t>MA11031747</t>
  </si>
  <si>
    <t>CALPETARD</t>
  </si>
  <si>
    <t>YOHAN</t>
  </si>
  <si>
    <t>MA2U067862</t>
  </si>
  <si>
    <t>CARETTE</t>
  </si>
  <si>
    <t>ARTHUR</t>
  </si>
  <si>
    <t>MK1E098385</t>
  </si>
  <si>
    <t>CASTILLO SEGURA</t>
  </si>
  <si>
    <t>PABLO</t>
  </si>
  <si>
    <t>MA11092621</t>
  </si>
  <si>
    <t>COINTET</t>
  </si>
  <si>
    <t>EVAN</t>
  </si>
  <si>
    <t>MA11113155</t>
  </si>
  <si>
    <t>DESGLAND</t>
  </si>
  <si>
    <t>ECOLE CENTRALE DE LYON</t>
  </si>
  <si>
    <t>MG1E013980</t>
  </si>
  <si>
    <t>DIAZ</t>
  </si>
  <si>
    <t>MATTEO</t>
  </si>
  <si>
    <t>MK1E113113</t>
  </si>
  <si>
    <t>EL FHAL</t>
  </si>
  <si>
    <t>BADIS</t>
  </si>
  <si>
    <t>MA11111058</t>
  </si>
  <si>
    <t>EPARVIER</t>
  </si>
  <si>
    <t>CLEMENT</t>
  </si>
  <si>
    <t>MK1E106007</t>
  </si>
  <si>
    <t>FERRIER</t>
  </si>
  <si>
    <t>MA11112110</t>
  </si>
  <si>
    <t>FORTERRE</t>
  </si>
  <si>
    <t>ELIUD</t>
  </si>
  <si>
    <t>MK1E106002</t>
  </si>
  <si>
    <t>FRANCE</t>
  </si>
  <si>
    <t>MATHIAS</t>
  </si>
  <si>
    <t>MQ1E011459</t>
  </si>
  <si>
    <t>FRUCTUS</t>
  </si>
  <si>
    <t>GUY</t>
  </si>
  <si>
    <t>MA11089324</t>
  </si>
  <si>
    <t>GERRIER</t>
  </si>
  <si>
    <t>MA11007791</t>
  </si>
  <si>
    <t>GRIOTIER--RAPPO</t>
  </si>
  <si>
    <t>MA11112624</t>
  </si>
  <si>
    <t>GUERIN</t>
  </si>
  <si>
    <t>MARTIN</t>
  </si>
  <si>
    <t>MK1E106048</t>
  </si>
  <si>
    <t>LABESSEDE</t>
  </si>
  <si>
    <t>MA11017579</t>
  </si>
  <si>
    <t>LE BIGOT</t>
  </si>
  <si>
    <t>BASTIEN</t>
  </si>
  <si>
    <t>MQ1E063682</t>
  </si>
  <si>
    <t>LENTZNER</t>
  </si>
  <si>
    <t>MA1U072530</t>
  </si>
  <si>
    <t>MALLET</t>
  </si>
  <si>
    <t>MA1P104405</t>
  </si>
  <si>
    <t>MARATIER-VOCCIA</t>
  </si>
  <si>
    <t>CELIAN</t>
  </si>
  <si>
    <t>MA1M112004</t>
  </si>
  <si>
    <t>MARROCCO</t>
  </si>
  <si>
    <t>MA1U015392</t>
  </si>
  <si>
    <t>MAYAUD</t>
  </si>
  <si>
    <t>FOUCAULD</t>
  </si>
  <si>
    <t>MQ1E011430</t>
  </si>
  <si>
    <t>NUGUES</t>
  </si>
  <si>
    <t>PHILIPPE</t>
  </si>
  <si>
    <t>MQ1E028557</t>
  </si>
  <si>
    <t>PAYET</t>
  </si>
  <si>
    <t>ALEX</t>
  </si>
  <si>
    <t>MA11086398</t>
  </si>
  <si>
    <t>PELLERIN</t>
  </si>
  <si>
    <t>MA11113154</t>
  </si>
  <si>
    <t>PERDRIX</t>
  </si>
  <si>
    <t>ML1E027903</t>
  </si>
  <si>
    <t>PERRICHON</t>
  </si>
  <si>
    <t>UDL - UJM STAPS</t>
  </si>
  <si>
    <t>MA71071982</t>
  </si>
  <si>
    <t>QUERNE</t>
  </si>
  <si>
    <t>GWENDAL</t>
  </si>
  <si>
    <t>MG1E089159</t>
  </si>
  <si>
    <t>SABY</t>
  </si>
  <si>
    <t>MA71067507</t>
  </si>
  <si>
    <t>SAUNIER</t>
  </si>
  <si>
    <t>JUSTIN</t>
  </si>
  <si>
    <t>MQ1E099094</t>
  </si>
  <si>
    <t>SCHMITT</t>
  </si>
  <si>
    <t>BAPTISTE</t>
  </si>
  <si>
    <t>MQ1E008040</t>
  </si>
  <si>
    <t>TERRINGTON</t>
  </si>
  <si>
    <t>PAUL</t>
  </si>
  <si>
    <t>ML1E027950</t>
  </si>
  <si>
    <t>VANDERSTRAETEN</t>
  </si>
  <si>
    <t>MA1I031736</t>
  </si>
  <si>
    <t>WEBER</t>
  </si>
  <si>
    <t>MQ1E009657</t>
  </si>
  <si>
    <t>ZABILA</t>
  </si>
  <si>
    <t>MALIK</t>
  </si>
  <si>
    <t>MA2U072455</t>
  </si>
  <si>
    <t>LYON</t>
  </si>
  <si>
    <t>GRENOBLE</t>
  </si>
  <si>
    <t>CLERMONT</t>
  </si>
  <si>
    <t>AUTRE</t>
  </si>
  <si>
    <t>DATES</t>
  </si>
  <si>
    <t>PARTICIPANTS</t>
  </si>
  <si>
    <t>EQUIPES</t>
  </si>
  <si>
    <t>PARTICIPATIONS</t>
  </si>
  <si>
    <t>F</t>
  </si>
  <si>
    <t>G</t>
  </si>
  <si>
    <t>M</t>
  </si>
  <si>
    <t>Ute</t>
  </si>
  <si>
    <t>Ecole</t>
  </si>
  <si>
    <t>ANIMATION</t>
  </si>
  <si>
    <t>EQ CHALLENGE AUTONNE</t>
  </si>
  <si>
    <t>EQ CHALLENGE HIVER</t>
  </si>
  <si>
    <t>EQ CHALLENGE PRINTEMPS</t>
  </si>
  <si>
    <t>ACADEMIQUE</t>
  </si>
  <si>
    <t>IND BLOCS</t>
  </si>
  <si>
    <t>IND DIFFICULTES</t>
  </si>
  <si>
    <t>NATIONAL</t>
  </si>
  <si>
    <t>ESCALADE  2024 / 2025</t>
  </si>
  <si>
    <t>Championnat de France</t>
  </si>
  <si>
    <t>Escalade</t>
  </si>
  <si>
    <t>Masculin</t>
  </si>
  <si>
    <t>Combiné</t>
  </si>
  <si>
    <t>Difficulté</t>
  </si>
  <si>
    <t>Féminin</t>
  </si>
  <si>
    <t>Mixte</t>
  </si>
  <si>
    <t>Par équipe d'AS</t>
  </si>
  <si>
    <t>ESCALADE 2024 / 2025</t>
  </si>
  <si>
    <t>Championnat d'Académie</t>
  </si>
  <si>
    <t>Epreuve de bloc</t>
  </si>
  <si>
    <t>UDL - UTE LYON 1 IUT</t>
  </si>
  <si>
    <t>MA11043485</t>
  </si>
  <si>
    <t>JOËT</t>
  </si>
  <si>
    <t>TIZAN</t>
  </si>
  <si>
    <t>ML1E027839</t>
  </si>
  <si>
    <t>NC</t>
  </si>
  <si>
    <t>Epreuve de Difficulté</t>
  </si>
  <si>
    <t>8B - TOP</t>
  </si>
  <si>
    <t>8B - 34</t>
  </si>
  <si>
    <t>8B - 30</t>
  </si>
  <si>
    <t>8B - 26</t>
  </si>
  <si>
    <t>8B - 22</t>
  </si>
  <si>
    <t>7C+ - 38+</t>
  </si>
  <si>
    <t>7C+ - 37+</t>
  </si>
  <si>
    <t>7C+ - 37</t>
  </si>
  <si>
    <t>7C+ - 36+</t>
  </si>
  <si>
    <t>7B+ - 36+</t>
  </si>
  <si>
    <t>7B+ - 35+</t>
  </si>
  <si>
    <t>7B+ - 34+</t>
  </si>
  <si>
    <t>7B+ - 29+</t>
  </si>
  <si>
    <t>7B+ - 19+</t>
  </si>
  <si>
    <t>7A+ - 70+</t>
  </si>
  <si>
    <t>7A+ - 69+</t>
  </si>
  <si>
    <t>7A+ - 68+</t>
  </si>
  <si>
    <t>7A+ - 68</t>
  </si>
  <si>
    <t>7A+ - 67+</t>
  </si>
  <si>
    <t>7A+ - 69</t>
  </si>
  <si>
    <t>7A+ - 63+</t>
  </si>
  <si>
    <t>7A+ - 60+</t>
  </si>
  <si>
    <t>7A+ - 56</t>
  </si>
  <si>
    <t>7A+ - 59+</t>
  </si>
  <si>
    <t xml:space="preserve">7A+ - 50 + </t>
  </si>
  <si>
    <t>7A+ - 50+</t>
  </si>
  <si>
    <t>7A+ - 50</t>
  </si>
  <si>
    <t>7A+ - 48+</t>
  </si>
  <si>
    <t>7A+ - 47+</t>
  </si>
  <si>
    <t>7A+ - 46</t>
  </si>
  <si>
    <t>7A+ - 45</t>
  </si>
  <si>
    <t>6C+ - TOP</t>
  </si>
  <si>
    <t>6C+ - 39</t>
  </si>
  <si>
    <t>6C+ - 33</t>
  </si>
  <si>
    <t>6C+ - 15</t>
  </si>
  <si>
    <t>6C+ - 14+</t>
  </si>
  <si>
    <t>6C + TOP</t>
  </si>
  <si>
    <t>6C + 38+</t>
  </si>
  <si>
    <t>6C - 38+</t>
  </si>
  <si>
    <t>6C - 29+</t>
  </si>
  <si>
    <t>6C - 27</t>
  </si>
  <si>
    <t>6C - 13</t>
  </si>
  <si>
    <t>6B - TOP</t>
  </si>
  <si>
    <t>63 - TOP</t>
  </si>
  <si>
    <t>6B - 27</t>
  </si>
  <si>
    <t>6B - 21</t>
  </si>
  <si>
    <t>6B - 18+</t>
  </si>
  <si>
    <t>6B - 18</t>
  </si>
  <si>
    <t>6B - 16+</t>
  </si>
  <si>
    <t>6B - 13</t>
  </si>
  <si>
    <t>6B - 12</t>
  </si>
  <si>
    <t>6B - 4+</t>
  </si>
  <si>
    <t>6A - TOP</t>
  </si>
  <si>
    <t>6A - 23</t>
  </si>
  <si>
    <t>6A - 19</t>
  </si>
  <si>
    <t>5C - TOP</t>
  </si>
  <si>
    <t>5C - 44</t>
  </si>
  <si>
    <t>5C - 32</t>
  </si>
  <si>
    <t>ABS</t>
  </si>
  <si>
    <t> </t>
  </si>
  <si>
    <t>RIOU</t>
  </si>
  <si>
    <t>TRISTAN</t>
  </si>
  <si>
    <t>MA2U057988</t>
  </si>
  <si>
    <t>7c+ - 39</t>
  </si>
  <si>
    <t>7B - 31</t>
  </si>
  <si>
    <t>7B - 30+</t>
  </si>
  <si>
    <t>7B - 27+</t>
  </si>
  <si>
    <t>7B - 20+</t>
  </si>
  <si>
    <t>7B - 16+</t>
  </si>
  <si>
    <t>7B - 15</t>
  </si>
  <si>
    <t>7A - TOP</t>
  </si>
  <si>
    <t>7A - 32+</t>
  </si>
  <si>
    <t>7A - 28+</t>
  </si>
  <si>
    <t>7A - 25</t>
  </si>
  <si>
    <t>7A - 24</t>
  </si>
  <si>
    <t>7A - 21+</t>
  </si>
  <si>
    <t>6C - 42</t>
  </si>
  <si>
    <t>6C - 39</t>
  </si>
  <si>
    <t>6C - 36+</t>
  </si>
  <si>
    <t>6c - 36</t>
  </si>
  <si>
    <t>MQ1E072243</t>
  </si>
  <si>
    <t>6C - 35</t>
  </si>
  <si>
    <t>6C - 34</t>
  </si>
  <si>
    <t>6C - 31+</t>
  </si>
  <si>
    <t>6C - 31</t>
  </si>
  <si>
    <t>6C - 23</t>
  </si>
  <si>
    <t>6C - 21+</t>
  </si>
  <si>
    <t>6C - 19+</t>
  </si>
  <si>
    <t>6C - 19</t>
  </si>
  <si>
    <t>6B - 34</t>
  </si>
  <si>
    <t>6B - 33</t>
  </si>
  <si>
    <t>MA11101489</t>
  </si>
  <si>
    <t>6B - 26</t>
  </si>
  <si>
    <t>6B - 15+</t>
  </si>
  <si>
    <t>MA11005529</t>
  </si>
  <si>
    <t>MA11005633</t>
  </si>
  <si>
    <t>6A - 29</t>
  </si>
  <si>
    <t>MA11094519</t>
  </si>
  <si>
    <t>6A - 28</t>
  </si>
  <si>
    <t>MA11093793</t>
  </si>
  <si>
    <t>6A - 21+</t>
  </si>
  <si>
    <t>MA11103866</t>
  </si>
  <si>
    <t>6A - 18</t>
  </si>
  <si>
    <t>MA3U105661</t>
  </si>
  <si>
    <t>5C - 38</t>
  </si>
  <si>
    <t>5C - 36+</t>
  </si>
  <si>
    <t>MA11111056</t>
  </si>
  <si>
    <t>5B - TOP</t>
  </si>
  <si>
    <t>MQ1E102963</t>
  </si>
  <si>
    <t>DE LA LAURENCIE</t>
  </si>
  <si>
    <t>UDL - ASU ESA BRON</t>
  </si>
  <si>
    <t>MA4E059757</t>
  </si>
  <si>
    <t>Autres résultats</t>
  </si>
  <si>
    <t>Challenge Automne 
par équipe</t>
  </si>
  <si>
    <t>Alternatif</t>
  </si>
  <si>
    <t>Challenge Hiver par équipe</t>
  </si>
  <si>
    <t>Challenge printemps par équipe</t>
  </si>
  <si>
    <t>Recap</t>
  </si>
  <si>
    <t>GOTTE</t>
  </si>
  <si>
    <t>ANGELIQUE</t>
  </si>
  <si>
    <t>MA2U116712</t>
  </si>
  <si>
    <t>GAUMET</t>
  </si>
  <si>
    <t>JADE</t>
  </si>
  <si>
    <t>MA2U116713</t>
  </si>
  <si>
    <t>LE GOFF</t>
  </si>
  <si>
    <t>CAPUCINE</t>
  </si>
  <si>
    <t>MQ1E077684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</si>
</sst>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name val="Arial"/>
      <family val="2"/>
    </font>
    <font>
      <u/>
      <sz val="10"/>
      <color theme="10"/>
      <name val="Arial"/>
      <family val="2"/>
    </font>
    <font>
      <b/>
      <sz val="12"/>
      <color indexed="9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66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000099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006600"/>
      <name val="Calibri"/>
      <family val="2"/>
    </font>
    <font>
      <sz val="10"/>
      <color rgb="FFFF00FF"/>
      <name val="Calibri"/>
      <family val="2"/>
    </font>
    <font>
      <b/>
      <sz val="10"/>
      <color theme="0"/>
      <name val="Calibri"/>
      <family val="2"/>
    </font>
    <font>
      <b/>
      <sz val="10"/>
      <color rgb="FF0000FF"/>
      <name val="Calibri"/>
      <family val="2"/>
    </font>
    <font>
      <b/>
      <sz val="12"/>
      <color indexed="18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FF00FF"/>
      <name val="Calibri"/>
      <family val="2"/>
    </font>
    <font>
      <sz val="8"/>
      <name val="Arial"/>
      <family val="2"/>
    </font>
    <font>
      <b/>
      <sz val="10"/>
      <color rgb="FF006600"/>
      <name val="Calibri"/>
      <family val="2"/>
    </font>
    <font>
      <b/>
      <sz val="10"/>
      <color rgb="FFFFFFFF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FF"/>
        <bgColor rgb="FF000000"/>
      </patternFill>
    </fill>
    <fill>
      <patternFill patternType="solid">
        <fgColor rgb="FF0000FF"/>
        <bgColor rgb="FF000000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8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3" fillId="8" borderId="0" applyNumberFormat="0" applyBorder="0" applyAlignment="0" applyProtection="0"/>
    <xf numFmtId="0" fontId="34" fillId="9" borderId="0" applyNumberFormat="0" applyBorder="0" applyAlignment="0" applyProtection="0"/>
    <xf numFmtId="0" fontId="35" fillId="10" borderId="9" applyNumberFormat="0" applyAlignment="0" applyProtection="0"/>
    <xf numFmtId="0" fontId="36" fillId="11" borderId="10" applyNumberFormat="0" applyAlignment="0" applyProtection="0"/>
    <xf numFmtId="0" fontId="37" fillId="11" borderId="9" applyNumberFormat="0" applyAlignment="0" applyProtection="0"/>
    <xf numFmtId="0" fontId="38" fillId="0" borderId="11" applyNumberFormat="0" applyFill="0" applyAlignment="0" applyProtection="0"/>
    <xf numFmtId="0" fontId="39" fillId="12" borderId="12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4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3" borderId="13" applyNumberFormat="0" applyFont="0" applyAlignment="0" applyProtection="0"/>
    <xf numFmtId="0" fontId="45" fillId="0" borderId="0" applyNumberFormat="0" applyFill="0" applyBorder="0" applyAlignment="0" applyProtection="0"/>
  </cellStyleXfs>
  <cellXfs count="16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3" fillId="0" borderId="0" xfId="0" applyFont="1" applyAlignment="1">
      <alignment horizontal="right" vertical="top"/>
    </xf>
    <xf numFmtId="0" fontId="14" fillId="0" borderId="0" xfId="0" applyFont="1" applyAlignment="1">
      <alignment horizontal="left"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/>
    <xf numFmtId="0" fontId="15" fillId="0" borderId="1" xfId="0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14" fontId="22" fillId="6" borderId="0" xfId="0" applyNumberFormat="1" applyFont="1" applyFill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11" fillId="6" borderId="0" xfId="0" applyNumberFormat="1" applyFont="1" applyFill="1" applyAlignment="1">
      <alignment vertical="center"/>
    </xf>
    <xf numFmtId="0" fontId="19" fillId="0" borderId="1" xfId="0" applyFont="1" applyBorder="1" applyAlignment="1">
      <alignment horizontal="right"/>
    </xf>
    <xf numFmtId="0" fontId="20" fillId="0" borderId="1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22" fillId="0" borderId="1" xfId="0" applyFont="1" applyBorder="1"/>
    <xf numFmtId="0" fontId="11" fillId="3" borderId="1" xfId="0" applyFont="1" applyFill="1" applyBorder="1"/>
    <xf numFmtId="0" fontId="11" fillId="4" borderId="16" xfId="0" applyFont="1" applyFill="1" applyBorder="1" applyAlignment="1">
      <alignment horizontal="center"/>
    </xf>
    <xf numFmtId="14" fontId="4" fillId="0" borderId="2" xfId="0" applyNumberFormat="1" applyFont="1" applyBorder="1"/>
    <xf numFmtId="0" fontId="18" fillId="0" borderId="1" xfId="0" applyFont="1" applyBorder="1" applyAlignment="1">
      <alignment horizontal="center"/>
    </xf>
    <xf numFmtId="0" fontId="44" fillId="0" borderId="0" xfId="0" applyFont="1" applyAlignment="1">
      <alignment vertical="center" wrapText="1"/>
    </xf>
    <xf numFmtId="0" fontId="18" fillId="0" borderId="1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8" fillId="39" borderId="1" xfId="0" applyFont="1" applyFill="1" applyBorder="1" applyAlignment="1">
      <alignment horizontal="center"/>
    </xf>
    <xf numFmtId="2" fontId="4" fillId="0" borderId="0" xfId="0" applyNumberFormat="1" applyFont="1" applyAlignment="1">
      <alignment vertical="center"/>
    </xf>
    <xf numFmtId="0" fontId="18" fillId="41" borderId="1" xfId="0" applyFont="1" applyFill="1" applyBorder="1" applyAlignment="1">
      <alignment horizontal="center"/>
    </xf>
    <xf numFmtId="0" fontId="18" fillId="41" borderId="1" xfId="0" applyFont="1" applyFill="1" applyBorder="1"/>
    <xf numFmtId="0" fontId="18" fillId="41" borderId="1" xfId="0" applyFont="1" applyFill="1" applyBorder="1" applyAlignment="1">
      <alignment horizontal="center" wrapText="1"/>
    </xf>
    <xf numFmtId="0" fontId="18" fillId="41" borderId="1" xfId="0" applyFont="1" applyFill="1" applyBorder="1" applyAlignment="1">
      <alignment horizontal="center" vertical="center" wrapText="1"/>
    </xf>
    <xf numFmtId="0" fontId="4" fillId="40" borderId="1" xfId="0" applyFont="1" applyFill="1" applyBorder="1"/>
    <xf numFmtId="0" fontId="5" fillId="40" borderId="1" xfId="0" applyFont="1" applyFill="1" applyBorder="1" applyAlignment="1">
      <alignment horizontal="center"/>
    </xf>
    <xf numFmtId="0" fontId="14" fillId="40" borderId="1" xfId="0" applyFont="1" applyFill="1" applyBorder="1"/>
    <xf numFmtId="0" fontId="18" fillId="39" borderId="1" xfId="0" applyFont="1" applyFill="1" applyBorder="1"/>
    <xf numFmtId="0" fontId="4" fillId="42" borderId="1" xfId="0" applyFont="1" applyFill="1" applyBorder="1"/>
    <xf numFmtId="0" fontId="5" fillId="42" borderId="1" xfId="0" applyFont="1" applyFill="1" applyBorder="1" applyAlignment="1">
      <alignment horizontal="center"/>
    </xf>
    <xf numFmtId="0" fontId="14" fillId="42" borderId="1" xfId="0" applyFont="1" applyFill="1" applyBorder="1"/>
    <xf numFmtId="0" fontId="4" fillId="42" borderId="1" xfId="0" applyFont="1" applyFill="1" applyBorder="1" applyAlignment="1">
      <alignment horizontal="center"/>
    </xf>
    <xf numFmtId="0" fontId="49" fillId="0" borderId="0" xfId="0" applyFont="1"/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7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5" fillId="0" borderId="17" xfId="0" applyFont="1" applyBorder="1" applyAlignment="1">
      <alignment horizontal="left" vertical="top"/>
    </xf>
    <xf numFmtId="0" fontId="53" fillId="0" borderId="17" xfId="0" applyFont="1" applyBorder="1" applyAlignment="1">
      <alignment wrapText="1"/>
    </xf>
    <xf numFmtId="0" fontId="56" fillId="0" borderId="17" xfId="0" applyFont="1" applyBorder="1" applyAlignment="1">
      <alignment wrapText="1"/>
    </xf>
    <xf numFmtId="0" fontId="23" fillId="0" borderId="17" xfId="0" applyFont="1" applyBorder="1" applyAlignment="1">
      <alignment horizontal="left" vertical="top"/>
    </xf>
    <xf numFmtId="0" fontId="56" fillId="0" borderId="17" xfId="0" applyFont="1" applyBorder="1"/>
    <xf numFmtId="0" fontId="58" fillId="3" borderId="17" xfId="0" applyFont="1" applyFill="1" applyBorder="1" applyAlignment="1">
      <alignment horizontal="right" wrapText="1"/>
    </xf>
    <xf numFmtId="0" fontId="59" fillId="0" borderId="17" xfId="0" applyFont="1" applyBorder="1" applyAlignment="1">
      <alignment horizontal="right" wrapText="1"/>
    </xf>
    <xf numFmtId="0" fontId="21" fillId="0" borderId="17" xfId="0" applyFont="1" applyBorder="1" applyAlignment="1">
      <alignment horizontal="right" wrapText="1"/>
    </xf>
    <xf numFmtId="0" fontId="60" fillId="0" borderId="0" xfId="0" applyFont="1" applyAlignment="1">
      <alignment horizontal="right" vertical="center"/>
    </xf>
    <xf numFmtId="0" fontId="10" fillId="40" borderId="1" xfId="0" applyFont="1" applyFill="1" applyBorder="1" applyAlignment="1">
      <alignment horizontal="center"/>
    </xf>
    <xf numFmtId="0" fontId="10" fillId="40" borderId="1" xfId="0" applyFont="1" applyFill="1" applyBorder="1"/>
    <xf numFmtId="0" fontId="14" fillId="42" borderId="1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right" wrapText="1"/>
    </xf>
    <xf numFmtId="0" fontId="12" fillId="0" borderId="17" xfId="0" applyFont="1" applyBorder="1" applyAlignment="1">
      <alignment horizontal="left" wrapText="1"/>
    </xf>
    <xf numFmtId="0" fontId="54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5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3" fillId="38" borderId="1" xfId="0" applyFont="1" applyFill="1" applyBorder="1" applyAlignment="1">
      <alignment wrapText="1"/>
    </xf>
    <xf numFmtId="0" fontId="61" fillId="0" borderId="0" xfId="0" applyFont="1" applyAlignment="1">
      <alignment wrapText="1"/>
    </xf>
    <xf numFmtId="0" fontId="4" fillId="42" borderId="1" xfId="0" applyFont="1" applyFill="1" applyBorder="1" applyAlignment="1">
      <alignment horizont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 wrapText="1"/>
    </xf>
    <xf numFmtId="0" fontId="57" fillId="0" borderId="18" xfId="0" applyFont="1" applyBorder="1" applyAlignment="1">
      <alignment wrapText="1"/>
    </xf>
    <xf numFmtId="0" fontId="54" fillId="0" borderId="18" xfId="0" applyFont="1" applyBorder="1" applyAlignment="1">
      <alignment wrapText="1"/>
    </xf>
    <xf numFmtId="0" fontId="55" fillId="0" borderId="18" xfId="0" applyFont="1" applyBorder="1" applyAlignment="1">
      <alignment wrapText="1"/>
    </xf>
    <xf numFmtId="0" fontId="57" fillId="0" borderId="19" xfId="0" applyFont="1" applyBorder="1" applyAlignment="1">
      <alignment wrapText="1"/>
    </xf>
    <xf numFmtId="0" fontId="54" fillId="0" borderId="19" xfId="0" applyFont="1" applyBorder="1" applyAlignment="1">
      <alignment wrapText="1"/>
    </xf>
    <xf numFmtId="0" fontId="55" fillId="0" borderId="19" xfId="0" applyFont="1" applyBorder="1" applyAlignment="1">
      <alignment wrapText="1"/>
    </xf>
    <xf numFmtId="0" fontId="53" fillId="0" borderId="18" xfId="0" applyFont="1" applyBorder="1" applyAlignment="1">
      <alignment wrapText="1"/>
    </xf>
    <xf numFmtId="0" fontId="53" fillId="0" borderId="19" xfId="0" applyFont="1" applyBorder="1" applyAlignment="1">
      <alignment wrapText="1"/>
    </xf>
    <xf numFmtId="0" fontId="6" fillId="0" borderId="1" xfId="0" applyFont="1" applyBorder="1"/>
    <xf numFmtId="0" fontId="4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65" fillId="43" borderId="1" xfId="0" applyFont="1" applyFill="1" applyBorder="1" applyAlignment="1">
      <alignment horizontal="right" wrapText="1"/>
    </xf>
    <xf numFmtId="0" fontId="62" fillId="0" borderId="5" xfId="0" applyFont="1" applyBorder="1" applyAlignment="1">
      <alignment horizontal="right" wrapText="1"/>
    </xf>
    <xf numFmtId="0" fontId="16" fillId="0" borderId="0" xfId="0" applyFont="1"/>
    <xf numFmtId="0" fontId="56" fillId="0" borderId="19" xfId="0" applyFont="1" applyBorder="1" applyAlignment="1">
      <alignment wrapText="1"/>
    </xf>
    <xf numFmtId="0" fontId="64" fillId="0" borderId="18" xfId="0" applyFont="1" applyBorder="1" applyAlignment="1">
      <alignment wrapText="1"/>
    </xf>
    <xf numFmtId="0" fontId="64" fillId="0" borderId="19" xfId="0" applyFont="1" applyBorder="1" applyAlignment="1">
      <alignment wrapText="1"/>
    </xf>
    <xf numFmtId="0" fontId="64" fillId="0" borderId="18" xfId="0" applyFont="1" applyBorder="1" applyAlignment="1">
      <alignment horizontal="right" wrapText="1"/>
    </xf>
    <xf numFmtId="0" fontId="64" fillId="0" borderId="19" xfId="0" applyFont="1" applyBorder="1" applyAlignment="1">
      <alignment horizontal="right" wrapText="1"/>
    </xf>
    <xf numFmtId="0" fontId="65" fillId="44" borderId="1" xfId="0" applyFont="1" applyFill="1" applyBorder="1" applyAlignment="1">
      <alignment horizontal="right" wrapText="1"/>
    </xf>
    <xf numFmtId="0" fontId="59" fillId="0" borderId="5" xfId="0" applyFont="1" applyBorder="1" applyAlignment="1">
      <alignment horizontal="right" wrapText="1"/>
    </xf>
    <xf numFmtId="0" fontId="53" fillId="0" borderId="5" xfId="0" applyFont="1" applyBorder="1" applyAlignment="1">
      <alignment wrapText="1"/>
    </xf>
    <xf numFmtId="0" fontId="53" fillId="0" borderId="0" xfId="0" applyFont="1" applyAlignment="1">
      <alignment wrapText="1"/>
    </xf>
    <xf numFmtId="2" fontId="27" fillId="0" borderId="1" xfId="0" applyNumberFormat="1" applyFont="1" applyBorder="1" applyAlignment="1">
      <alignment vertical="center" wrapText="1"/>
    </xf>
    <xf numFmtId="0" fontId="5" fillId="0" borderId="0" xfId="0" applyFont="1"/>
    <xf numFmtId="0" fontId="4" fillId="38" borderId="1" xfId="0" applyFont="1" applyFill="1" applyBorder="1" applyAlignment="1">
      <alignment horizontal="center"/>
    </xf>
    <xf numFmtId="0" fontId="57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38" borderId="0" xfId="0" applyFont="1" applyFill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4" fillId="38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24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27" fillId="0" borderId="1" xfId="0" applyFont="1" applyBorder="1" applyAlignment="1">
      <alignment horizontal="right" vertical="top" wrapText="1"/>
    </xf>
    <xf numFmtId="0" fontId="64" fillId="0" borderId="4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top" wrapText="1"/>
    </xf>
    <xf numFmtId="0" fontId="2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right" vertical="top" wrapText="1"/>
    </xf>
    <xf numFmtId="0" fontId="11" fillId="6" borderId="1" xfId="0" applyFont="1" applyFill="1" applyBorder="1" applyAlignment="1">
      <alignment horizontal="righ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/>
    </xf>
    <xf numFmtId="0" fontId="18" fillId="0" borderId="4" xfId="0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top" wrapText="1"/>
    </xf>
    <xf numFmtId="0" fontId="18" fillId="0" borderId="5" xfId="0" applyFont="1" applyBorder="1" applyAlignment="1">
      <alignment horizontal="right" vertical="top" wrapText="1"/>
    </xf>
    <xf numFmtId="0" fontId="11" fillId="3" borderId="1" xfId="0" applyFont="1" applyFill="1" applyBorder="1" applyAlignment="1">
      <alignment horizontal="right" vertical="top"/>
    </xf>
    <xf numFmtId="0" fontId="11" fillId="6" borderId="1" xfId="0" applyFont="1" applyFill="1" applyBorder="1" applyAlignment="1">
      <alignment horizontal="right" vertical="top"/>
    </xf>
    <xf numFmtId="0" fontId="25" fillId="0" borderId="4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8" fillId="0" borderId="1" xfId="0" applyFont="1" applyFill="1" applyBorder="1" applyAlignment="1">
      <alignment horizontal="right"/>
    </xf>
    <xf numFmtId="0" fontId="18" fillId="39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48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G" xfId="1" xr:uid="{00000000-0005-0000-0000-000000000000}"/>
    <cellStyle name="Avertissement" xfId="18" builtinId="11" customBuiltin="1"/>
    <cellStyle name="Calcul" xfId="15" builtinId="22" customBuiltin="1"/>
    <cellStyle name="Cellule liée" xfId="16" builtinId="24" customBuiltin="1"/>
    <cellStyle name="Entrée" xfId="13" builtinId="20" customBuiltin="1"/>
    <cellStyle name="Hyperlink" xfId="47" xr:uid="{00000000-000B-0000-0000-000008000000}"/>
    <cellStyle name="Insatisfaisant" xfId="11" builtinId="27" customBuiltin="1"/>
    <cellStyle name="Neutre" xfId="12" builtinId="28" customBuiltin="1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45" xr:uid="{02FCA062-B3A8-4950-9480-773A3E80ACC8}"/>
    <cellStyle name="Note 2" xfId="46" xr:uid="{99CD3512-4831-4CE5-83C2-E49ADE16AC2E}"/>
    <cellStyle name="Satisfaisant" xfId="10" builtinId="26" customBuiltin="1"/>
    <cellStyle name="Sortie" xfId="14" builtinId="21" customBuiltin="1"/>
    <cellStyle name="Texte explicatif" xfId="19" builtinId="53" customBuiltin="1"/>
    <cellStyle name="Titre" xfId="5" builtinId="15" customBuilti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0" builtinId="25" customBuiltin="1"/>
    <cellStyle name="Vérification" xfId="1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99"/>
      <color rgb="FFCCFFFF"/>
      <color rgb="FF006600"/>
      <color rgb="FFFF00FF"/>
      <color rgb="FFFFCCFF"/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B68B589C-5F32-4A30-B166-87A7916E595A}"/>
            </a:ext>
          </a:extLst>
        </xdr:cNvPr>
        <xdr:cNvSpPr txBox="1">
          <a:spLocks noChangeArrowheads="1"/>
        </xdr:cNvSpPr>
      </xdr:nvSpPr>
      <xdr:spPr bwMode="auto">
        <a:xfrm>
          <a:off x="4638675" y="0"/>
          <a:ext cx="20955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171450</xdr:colOff>
      <xdr:row>0</xdr:row>
      <xdr:rowOff>0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12AE7ACB-E61F-4A13-8900-172F8FAC9421}"/>
            </a:ext>
          </a:extLst>
        </xdr:cNvPr>
        <xdr:cNvSpPr txBox="1">
          <a:spLocks noChangeArrowheads="1"/>
        </xdr:cNvSpPr>
      </xdr:nvSpPr>
      <xdr:spPr bwMode="auto">
        <a:xfrm>
          <a:off x="4638675" y="0"/>
          <a:ext cx="17145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BB30070F-0E18-455B-85F6-39F964DD90FB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262377D5-FBD6-42C2-9C1F-F7F771BF2B33}"/>
            </a:ext>
          </a:extLst>
        </xdr:cNvPr>
        <xdr:cNvSpPr txBox="1">
          <a:spLocks noChangeArrowheads="1"/>
        </xdr:cNvSpPr>
      </xdr:nvSpPr>
      <xdr:spPr bwMode="auto">
        <a:xfrm>
          <a:off x="300037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6835BCBB-3CC3-4480-B4DA-7B215A11C8BB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A3EB5CCC-3096-4DEB-A1B3-410AF9830B98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B3F99EE6-E3B5-41B3-970F-AA74A32CF3B8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BE4B43F-9826-4356-A2A5-6CB7CA72100D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2375F237-FE49-4542-B76F-F2BC4526F588}"/>
            </a:ext>
          </a:extLst>
        </xdr:cNvPr>
        <xdr:cNvSpPr txBox="1">
          <a:spLocks noChangeArrowheads="1"/>
        </xdr:cNvSpPr>
      </xdr:nvSpPr>
      <xdr:spPr bwMode="auto">
        <a:xfrm>
          <a:off x="1600200" y="0"/>
          <a:ext cx="2381250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D76108BF-2A40-4E28-97C9-E3803DA13CBA}"/>
            </a:ext>
          </a:extLst>
        </xdr:cNvPr>
        <xdr:cNvSpPr txBox="1">
          <a:spLocks noChangeArrowheads="1"/>
        </xdr:cNvSpPr>
      </xdr:nvSpPr>
      <xdr:spPr bwMode="auto">
        <a:xfrm>
          <a:off x="1600200" y="0"/>
          <a:ext cx="2381250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D45C6E5C-71CB-4905-92BA-68E7C1241D44}"/>
            </a:ext>
          </a:extLst>
        </xdr:cNvPr>
        <xdr:cNvSpPr txBox="1">
          <a:spLocks noChangeArrowheads="1"/>
        </xdr:cNvSpPr>
      </xdr:nvSpPr>
      <xdr:spPr bwMode="auto">
        <a:xfrm>
          <a:off x="1400175" y="0"/>
          <a:ext cx="1647825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B4EC8E18-BFBB-46C5-9C68-1981F76C5B70}"/>
            </a:ext>
          </a:extLst>
        </xdr:cNvPr>
        <xdr:cNvSpPr txBox="1">
          <a:spLocks noChangeArrowheads="1"/>
        </xdr:cNvSpPr>
      </xdr:nvSpPr>
      <xdr:spPr bwMode="auto">
        <a:xfrm>
          <a:off x="1400175" y="0"/>
          <a:ext cx="1647825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4</xdr:col>
      <xdr:colOff>285750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81C5A20-83F9-4B21-94CD-70DC7BF9ED80}"/>
            </a:ext>
          </a:extLst>
        </xdr:cNvPr>
        <xdr:cNvSpPr txBox="1">
          <a:spLocks noChangeArrowheads="1"/>
        </xdr:cNvSpPr>
      </xdr:nvSpPr>
      <xdr:spPr bwMode="auto">
        <a:xfrm>
          <a:off x="1676400" y="0"/>
          <a:ext cx="1952625" cy="0"/>
        </a:xfrm>
        <a:prstGeom prst="rect">
          <a:avLst/>
        </a:prstGeom>
        <a:gradFill rotWithShape="0">
          <a:gsLst>
            <a:gs pos="0">
              <a:srgbClr val="FF8080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FILLES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4</xdr:col>
      <xdr:colOff>171450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60BE580-FB5D-40AA-9B0C-9AC5C82C8D1D}"/>
            </a:ext>
          </a:extLst>
        </xdr:cNvPr>
        <xdr:cNvSpPr txBox="1">
          <a:spLocks noChangeArrowheads="1"/>
        </xdr:cNvSpPr>
      </xdr:nvSpPr>
      <xdr:spPr bwMode="auto">
        <a:xfrm>
          <a:off x="1676400" y="0"/>
          <a:ext cx="1876425" cy="0"/>
        </a:xfrm>
        <a:prstGeom prst="rect">
          <a:avLst/>
        </a:prstGeom>
        <a:gradFill rotWithShape="0">
          <a:gsLst>
            <a:gs pos="0">
              <a:srgbClr val="00CCFF"/>
            </a:gs>
            <a:gs pos="100000">
              <a:srgbClr val="FFFFFF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mic Sans MS"/>
            </a:rPr>
            <a:t>JEUNES GENS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22" sqref="D22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65"/>
  <sheetViews>
    <sheetView zoomScale="90" zoomScaleNormal="90" workbookViewId="0">
      <selection activeCell="F23" sqref="F23"/>
    </sheetView>
  </sheetViews>
  <sheetFormatPr baseColWidth="10" defaultColWidth="70.7109375" defaultRowHeight="12.75" x14ac:dyDescent="0.2"/>
  <cols>
    <col min="1" max="1" width="13.28515625" style="3" bestFit="1" customWidth="1"/>
    <col min="2" max="2" width="7.5703125" style="3" bestFit="1" customWidth="1"/>
    <col min="3" max="3" width="8.28515625" style="3" bestFit="1" customWidth="1"/>
    <col min="4" max="4" width="21.85546875" style="9" bestFit="1" customWidth="1"/>
    <col min="5" max="5" width="3" style="6" bestFit="1" customWidth="1"/>
    <col min="6" max="6" width="30.28515625" style="6" customWidth="1"/>
    <col min="7" max="7" width="12.42578125" style="6" bestFit="1" customWidth="1"/>
    <col min="8" max="8" width="33.5703125" style="5" customWidth="1"/>
    <col min="9" max="9" width="14.7109375" style="10" customWidth="1"/>
    <col min="10" max="10" width="4" style="2" bestFit="1" customWidth="1"/>
    <col min="11" max="16384" width="70.7109375" style="2"/>
  </cols>
  <sheetData>
    <row r="1" spans="1:11" s="1" customFormat="1" ht="26.25" x14ac:dyDescent="0.2">
      <c r="A1" s="137" t="s">
        <v>551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1" x14ac:dyDescent="0.2">
      <c r="F2" s="30">
        <v>45337</v>
      </c>
    </row>
    <row r="3" spans="1:11" x14ac:dyDescent="0.2">
      <c r="A3" s="144" t="s">
        <v>682</v>
      </c>
      <c r="B3" s="133" t="s">
        <v>553</v>
      </c>
      <c r="C3" s="151" t="s">
        <v>558</v>
      </c>
      <c r="D3" s="148" t="s">
        <v>685</v>
      </c>
      <c r="E3" s="147" t="str">
        <f>"1"</f>
        <v>1</v>
      </c>
      <c r="F3" s="71" t="s">
        <v>370</v>
      </c>
      <c r="G3" s="71" t="s">
        <v>72</v>
      </c>
      <c r="H3" s="74" t="s">
        <v>17</v>
      </c>
      <c r="I3" s="73" t="s">
        <v>371</v>
      </c>
      <c r="J3" s="98">
        <v>166</v>
      </c>
      <c r="K3" s="96"/>
    </row>
    <row r="4" spans="1:11" ht="12.75" customHeight="1" x14ac:dyDescent="0.2">
      <c r="A4" s="144"/>
      <c r="B4" s="133"/>
      <c r="C4" s="151"/>
      <c r="D4" s="149"/>
      <c r="E4" s="147"/>
      <c r="F4" s="74" t="s">
        <v>114</v>
      </c>
      <c r="G4" s="74" t="s">
        <v>115</v>
      </c>
      <c r="H4" s="74" t="s">
        <v>17</v>
      </c>
      <c r="I4" s="73" t="s">
        <v>116</v>
      </c>
      <c r="J4" s="99"/>
      <c r="K4" s="96"/>
    </row>
    <row r="5" spans="1:11" x14ac:dyDescent="0.2">
      <c r="A5" s="144"/>
      <c r="B5" s="133"/>
      <c r="C5" s="151"/>
      <c r="D5" s="150"/>
      <c r="E5" s="147"/>
      <c r="F5" s="74" t="s">
        <v>15</v>
      </c>
      <c r="G5" s="74" t="s">
        <v>16</v>
      </c>
      <c r="H5" s="74" t="s">
        <v>17</v>
      </c>
      <c r="I5" s="73" t="s">
        <v>18</v>
      </c>
      <c r="J5" s="100"/>
      <c r="K5" s="96"/>
    </row>
    <row r="6" spans="1:11" x14ac:dyDescent="0.2">
      <c r="A6" s="144" t="s">
        <v>682</v>
      </c>
      <c r="B6" s="133" t="s">
        <v>553</v>
      </c>
      <c r="C6" s="151" t="s">
        <v>558</v>
      </c>
      <c r="D6" s="148" t="s">
        <v>685</v>
      </c>
      <c r="E6" s="139" t="str">
        <f>"2"</f>
        <v>2</v>
      </c>
      <c r="F6" s="71" t="s">
        <v>65</v>
      </c>
      <c r="G6" s="71" t="s">
        <v>66</v>
      </c>
      <c r="H6" s="74" t="s">
        <v>25</v>
      </c>
      <c r="I6" s="73" t="s">
        <v>67</v>
      </c>
      <c r="J6" s="98">
        <v>156</v>
      </c>
      <c r="K6" s="96"/>
    </row>
    <row r="7" spans="1:11" x14ac:dyDescent="0.2">
      <c r="A7" s="144"/>
      <c r="B7" s="133"/>
      <c r="C7" s="151"/>
      <c r="D7" s="149"/>
      <c r="E7" s="139"/>
      <c r="F7" s="71" t="s">
        <v>111</v>
      </c>
      <c r="G7" s="71" t="s">
        <v>112</v>
      </c>
      <c r="H7" s="74" t="s">
        <v>25</v>
      </c>
      <c r="I7" s="73" t="s">
        <v>113</v>
      </c>
      <c r="J7" s="99"/>
      <c r="K7" s="96"/>
    </row>
    <row r="8" spans="1:11" x14ac:dyDescent="0.2">
      <c r="A8" s="144"/>
      <c r="B8" s="133"/>
      <c r="C8" s="151"/>
      <c r="D8" s="150"/>
      <c r="E8" s="139"/>
      <c r="F8" s="74" t="s">
        <v>43</v>
      </c>
      <c r="G8" s="74" t="s">
        <v>44</v>
      </c>
      <c r="H8" s="74" t="s">
        <v>25</v>
      </c>
      <c r="I8" s="73" t="s">
        <v>45</v>
      </c>
      <c r="J8" s="100"/>
      <c r="K8" s="96"/>
    </row>
    <row r="9" spans="1:11" x14ac:dyDescent="0.2">
      <c r="A9" s="144" t="s">
        <v>682</v>
      </c>
      <c r="B9" s="133" t="s">
        <v>553</v>
      </c>
      <c r="C9" s="151" t="s">
        <v>558</v>
      </c>
      <c r="D9" s="148" t="s">
        <v>685</v>
      </c>
      <c r="E9" s="139">
        <v>3</v>
      </c>
      <c r="F9" s="71" t="s">
        <v>134</v>
      </c>
      <c r="G9" s="71" t="s">
        <v>135</v>
      </c>
      <c r="H9" s="74" t="s">
        <v>9</v>
      </c>
      <c r="I9" s="73" t="s">
        <v>136</v>
      </c>
      <c r="J9" s="98">
        <v>152</v>
      </c>
      <c r="K9" s="96"/>
    </row>
    <row r="10" spans="1:11" x14ac:dyDescent="0.2">
      <c r="A10" s="144"/>
      <c r="B10" s="133"/>
      <c r="C10" s="151"/>
      <c r="D10" s="149"/>
      <c r="E10" s="139"/>
      <c r="F10" s="71" t="s">
        <v>194</v>
      </c>
      <c r="G10" s="71" t="s">
        <v>195</v>
      </c>
      <c r="H10" s="74" t="s">
        <v>9</v>
      </c>
      <c r="I10" s="73" t="s">
        <v>196</v>
      </c>
      <c r="J10" s="99"/>
      <c r="K10" s="96"/>
    </row>
    <row r="11" spans="1:11" x14ac:dyDescent="0.2">
      <c r="A11" s="144"/>
      <c r="B11" s="133"/>
      <c r="C11" s="151"/>
      <c r="D11" s="150"/>
      <c r="E11" s="139"/>
      <c r="F11" s="74" t="s">
        <v>7</v>
      </c>
      <c r="G11" s="74" t="s">
        <v>8</v>
      </c>
      <c r="H11" s="74" t="s">
        <v>9</v>
      </c>
      <c r="I11" s="73" t="s">
        <v>10</v>
      </c>
      <c r="J11" s="100"/>
      <c r="K11" s="96"/>
    </row>
    <row r="12" spans="1:11" x14ac:dyDescent="0.2">
      <c r="A12" s="144" t="s">
        <v>682</v>
      </c>
      <c r="B12" s="133" t="s">
        <v>553</v>
      </c>
      <c r="C12" s="151" t="s">
        <v>558</v>
      </c>
      <c r="D12" s="148" t="s">
        <v>685</v>
      </c>
      <c r="E12" s="139">
        <v>4</v>
      </c>
      <c r="F12" s="71" t="s">
        <v>152</v>
      </c>
      <c r="G12" s="71" t="s">
        <v>153</v>
      </c>
      <c r="H12" s="74" t="s">
        <v>154</v>
      </c>
      <c r="I12" s="73" t="s">
        <v>155</v>
      </c>
      <c r="J12" s="98">
        <v>145</v>
      </c>
      <c r="K12" s="96"/>
    </row>
    <row r="13" spans="1:11" x14ac:dyDescent="0.2">
      <c r="A13" s="144"/>
      <c r="B13" s="133"/>
      <c r="C13" s="151"/>
      <c r="D13" s="149"/>
      <c r="E13" s="139"/>
      <c r="F13" s="74" t="s">
        <v>307</v>
      </c>
      <c r="G13" s="74" t="s">
        <v>308</v>
      </c>
      <c r="H13" s="74" t="s">
        <v>154</v>
      </c>
      <c r="I13" s="73" t="s">
        <v>309</v>
      </c>
      <c r="J13" s="99"/>
      <c r="K13" s="96"/>
    </row>
    <row r="14" spans="1:11" x14ac:dyDescent="0.2">
      <c r="A14" s="144"/>
      <c r="B14" s="133"/>
      <c r="C14" s="151"/>
      <c r="D14" s="150"/>
      <c r="E14" s="139"/>
      <c r="F14" s="74" t="s">
        <v>476</v>
      </c>
      <c r="G14" s="74" t="s">
        <v>477</v>
      </c>
      <c r="H14" s="74" t="s">
        <v>154</v>
      </c>
      <c r="I14" s="73" t="s">
        <v>478</v>
      </c>
      <c r="J14" s="100"/>
      <c r="K14" s="96"/>
    </row>
    <row r="15" spans="1:11" x14ac:dyDescent="0.2">
      <c r="A15" s="144" t="s">
        <v>682</v>
      </c>
      <c r="B15" s="133" t="s">
        <v>553</v>
      </c>
      <c r="C15" s="151" t="s">
        <v>558</v>
      </c>
      <c r="D15" s="148" t="s">
        <v>685</v>
      </c>
      <c r="E15" s="139">
        <v>5</v>
      </c>
      <c r="F15" s="71" t="s">
        <v>11</v>
      </c>
      <c r="G15" s="71" t="s">
        <v>12</v>
      </c>
      <c r="H15" s="74" t="s">
        <v>13</v>
      </c>
      <c r="I15" s="73" t="s">
        <v>14</v>
      </c>
      <c r="J15" s="98">
        <v>142</v>
      </c>
      <c r="K15" s="96"/>
    </row>
    <row r="16" spans="1:11" x14ac:dyDescent="0.2">
      <c r="A16" s="144"/>
      <c r="B16" s="133"/>
      <c r="C16" s="151"/>
      <c r="D16" s="149"/>
      <c r="E16" s="139"/>
      <c r="F16" s="74" t="s">
        <v>324</v>
      </c>
      <c r="G16" s="74" t="s">
        <v>325</v>
      </c>
      <c r="H16" s="74" t="s">
        <v>13</v>
      </c>
      <c r="I16" s="73" t="s">
        <v>326</v>
      </c>
      <c r="J16" s="99"/>
      <c r="K16" s="96"/>
    </row>
    <row r="17" spans="1:11" x14ac:dyDescent="0.2">
      <c r="A17" s="144"/>
      <c r="B17" s="133"/>
      <c r="C17" s="151"/>
      <c r="D17" s="150"/>
      <c r="E17" s="139"/>
      <c r="F17" s="74" t="s">
        <v>102</v>
      </c>
      <c r="G17" s="74" t="s">
        <v>103</v>
      </c>
      <c r="H17" s="74" t="s">
        <v>13</v>
      </c>
      <c r="I17" s="73" t="s">
        <v>104</v>
      </c>
      <c r="J17" s="100"/>
      <c r="K17" s="96"/>
    </row>
    <row r="18" spans="1:11" x14ac:dyDescent="0.2">
      <c r="A18" s="144" t="s">
        <v>682</v>
      </c>
      <c r="B18" s="133" t="s">
        <v>553</v>
      </c>
      <c r="C18" s="151" t="s">
        <v>558</v>
      </c>
      <c r="D18" s="148" t="s">
        <v>685</v>
      </c>
      <c r="E18" s="139">
        <v>6</v>
      </c>
      <c r="F18" s="71" t="s">
        <v>406</v>
      </c>
      <c r="G18" s="71" t="s">
        <v>407</v>
      </c>
      <c r="H18" s="74" t="s">
        <v>25</v>
      </c>
      <c r="I18" s="73" t="s">
        <v>408</v>
      </c>
      <c r="J18" s="98">
        <v>141</v>
      </c>
      <c r="K18" s="96"/>
    </row>
    <row r="19" spans="1:11" x14ac:dyDescent="0.2">
      <c r="A19" s="144"/>
      <c r="B19" s="133"/>
      <c r="C19" s="151"/>
      <c r="D19" s="149"/>
      <c r="E19" s="139"/>
      <c r="F19" s="74" t="s">
        <v>179</v>
      </c>
      <c r="G19" s="74" t="s">
        <v>180</v>
      </c>
      <c r="H19" s="74" t="s">
        <v>25</v>
      </c>
      <c r="I19" s="73" t="s">
        <v>181</v>
      </c>
      <c r="J19" s="99"/>
      <c r="K19" s="96"/>
    </row>
    <row r="20" spans="1:11" x14ac:dyDescent="0.2">
      <c r="A20" s="144"/>
      <c r="B20" s="133"/>
      <c r="C20" s="151"/>
      <c r="D20" s="150"/>
      <c r="E20" s="139"/>
      <c r="F20" s="74" t="s">
        <v>80</v>
      </c>
      <c r="G20" s="74" t="s">
        <v>81</v>
      </c>
      <c r="H20" s="74" t="s">
        <v>25</v>
      </c>
      <c r="I20" s="73" t="s">
        <v>82</v>
      </c>
      <c r="J20" s="100"/>
      <c r="K20" s="96"/>
    </row>
    <row r="21" spans="1:11" x14ac:dyDescent="0.2">
      <c r="A21" s="144" t="s">
        <v>682</v>
      </c>
      <c r="B21" s="133" t="s">
        <v>553</v>
      </c>
      <c r="C21" s="151" t="s">
        <v>558</v>
      </c>
      <c r="D21" s="148" t="s">
        <v>685</v>
      </c>
      <c r="E21" s="139">
        <v>7</v>
      </c>
      <c r="F21" s="71" t="s">
        <v>217</v>
      </c>
      <c r="G21" s="71" t="s">
        <v>66</v>
      </c>
      <c r="H21" s="74" t="s">
        <v>25</v>
      </c>
      <c r="I21" s="73" t="s">
        <v>218</v>
      </c>
      <c r="J21" s="98">
        <v>134</v>
      </c>
      <c r="K21" s="96"/>
    </row>
    <row r="22" spans="1:11" x14ac:dyDescent="0.2">
      <c r="A22" s="144"/>
      <c r="B22" s="133"/>
      <c r="C22" s="151"/>
      <c r="D22" s="149"/>
      <c r="E22" s="139"/>
      <c r="F22" s="74" t="s">
        <v>96</v>
      </c>
      <c r="G22" s="74" t="s">
        <v>97</v>
      </c>
      <c r="H22" s="74" t="s">
        <v>25</v>
      </c>
      <c r="I22" s="73" t="s">
        <v>98</v>
      </c>
      <c r="J22" s="99"/>
      <c r="K22" s="96"/>
    </row>
    <row r="23" spans="1:11" x14ac:dyDescent="0.2">
      <c r="A23" s="144"/>
      <c r="B23" s="133"/>
      <c r="C23" s="151"/>
      <c r="D23" s="150"/>
      <c r="E23" s="139"/>
      <c r="F23" s="74" t="s">
        <v>86</v>
      </c>
      <c r="G23" s="74" t="s">
        <v>87</v>
      </c>
      <c r="H23" s="74" t="s">
        <v>25</v>
      </c>
      <c r="I23" s="73" t="s">
        <v>88</v>
      </c>
      <c r="J23" s="100"/>
      <c r="K23" s="96"/>
    </row>
    <row r="24" spans="1:11" x14ac:dyDescent="0.2">
      <c r="A24" s="144" t="s">
        <v>682</v>
      </c>
      <c r="B24" s="133" t="s">
        <v>553</v>
      </c>
      <c r="C24" s="151" t="s">
        <v>558</v>
      </c>
      <c r="D24" s="148" t="s">
        <v>685</v>
      </c>
      <c r="E24" s="139">
        <v>8</v>
      </c>
      <c r="F24" s="71" t="s">
        <v>354</v>
      </c>
      <c r="G24" s="71" t="s">
        <v>355</v>
      </c>
      <c r="H24" s="74" t="s">
        <v>25</v>
      </c>
      <c r="I24" s="73" t="s">
        <v>55</v>
      </c>
      <c r="J24" s="98">
        <v>117</v>
      </c>
      <c r="K24" s="96"/>
    </row>
    <row r="25" spans="1:11" x14ac:dyDescent="0.2">
      <c r="A25" s="144"/>
      <c r="B25" s="133"/>
      <c r="C25" s="151"/>
      <c r="D25" s="149"/>
      <c r="E25" s="139"/>
      <c r="F25" s="74" t="s">
        <v>318</v>
      </c>
      <c r="G25" s="74" t="s">
        <v>319</v>
      </c>
      <c r="H25" s="74" t="s">
        <v>25</v>
      </c>
      <c r="I25" s="73" t="s">
        <v>320</v>
      </c>
      <c r="J25" s="99"/>
      <c r="K25" s="96"/>
    </row>
    <row r="26" spans="1:11" x14ac:dyDescent="0.2">
      <c r="A26" s="144"/>
      <c r="B26" s="133"/>
      <c r="C26" s="151"/>
      <c r="D26" s="150"/>
      <c r="E26" s="139"/>
      <c r="F26" s="74" t="s">
        <v>74</v>
      </c>
      <c r="G26" s="74" t="s">
        <v>75</v>
      </c>
      <c r="H26" s="74" t="s">
        <v>25</v>
      </c>
      <c r="I26" s="73" t="s">
        <v>76</v>
      </c>
      <c r="J26" s="100"/>
      <c r="K26" s="96"/>
    </row>
    <row r="27" spans="1:11" x14ac:dyDescent="0.2">
      <c r="A27" s="144" t="s">
        <v>682</v>
      </c>
      <c r="B27" s="133" t="s">
        <v>553</v>
      </c>
      <c r="C27" s="151" t="s">
        <v>558</v>
      </c>
      <c r="D27" s="148" t="s">
        <v>685</v>
      </c>
      <c r="E27" s="139">
        <v>9</v>
      </c>
      <c r="F27" s="71" t="s">
        <v>182</v>
      </c>
      <c r="G27" s="71" t="s">
        <v>183</v>
      </c>
      <c r="H27" s="74" t="s">
        <v>25</v>
      </c>
      <c r="I27" s="73" t="s">
        <v>184</v>
      </c>
      <c r="J27" s="98">
        <v>109</v>
      </c>
      <c r="K27" s="96"/>
    </row>
    <row r="28" spans="1:11" x14ac:dyDescent="0.2">
      <c r="A28" s="144"/>
      <c r="B28" s="133"/>
      <c r="C28" s="151"/>
      <c r="D28" s="149"/>
      <c r="E28" s="139"/>
      <c r="F28" s="74" t="s">
        <v>56</v>
      </c>
      <c r="G28" s="74" t="s">
        <v>57</v>
      </c>
      <c r="H28" s="74" t="s">
        <v>25</v>
      </c>
      <c r="I28" s="73" t="s">
        <v>58</v>
      </c>
      <c r="J28" s="99"/>
      <c r="K28" s="96"/>
    </row>
    <row r="29" spans="1:11" x14ac:dyDescent="0.2">
      <c r="A29" s="144"/>
      <c r="B29" s="133"/>
      <c r="C29" s="151"/>
      <c r="D29" s="150"/>
      <c r="E29" s="139"/>
      <c r="F29" s="74" t="s">
        <v>68</v>
      </c>
      <c r="G29" s="74" t="s">
        <v>69</v>
      </c>
      <c r="H29" s="74" t="s">
        <v>25</v>
      </c>
      <c r="I29" s="73" t="s">
        <v>70</v>
      </c>
      <c r="J29" s="100"/>
      <c r="K29" s="96"/>
    </row>
    <row r="30" spans="1:11" x14ac:dyDescent="0.2">
      <c r="A30" s="144" t="s">
        <v>682</v>
      </c>
      <c r="B30" s="133" t="s">
        <v>553</v>
      </c>
      <c r="C30" s="151" t="s">
        <v>558</v>
      </c>
      <c r="D30" s="148" t="s">
        <v>685</v>
      </c>
      <c r="E30" s="139">
        <v>10</v>
      </c>
      <c r="F30" s="71" t="s">
        <v>342</v>
      </c>
      <c r="G30" s="71" t="s">
        <v>343</v>
      </c>
      <c r="H30" s="74" t="s">
        <v>54</v>
      </c>
      <c r="I30" s="73" t="s">
        <v>344</v>
      </c>
      <c r="J30" s="98">
        <v>97</v>
      </c>
      <c r="K30" s="96"/>
    </row>
    <row r="31" spans="1:11" x14ac:dyDescent="0.2">
      <c r="A31" s="144"/>
      <c r="B31" s="133"/>
      <c r="C31" s="151"/>
      <c r="D31" s="149"/>
      <c r="E31" s="139"/>
      <c r="F31" s="74" t="s">
        <v>411</v>
      </c>
      <c r="G31" s="74" t="s">
        <v>412</v>
      </c>
      <c r="H31" s="74" t="s">
        <v>54</v>
      </c>
      <c r="I31" s="73" t="s">
        <v>413</v>
      </c>
      <c r="J31" s="99"/>
      <c r="K31" s="96"/>
    </row>
    <row r="32" spans="1:11" x14ac:dyDescent="0.2">
      <c r="A32" s="144"/>
      <c r="B32" s="133"/>
      <c r="C32" s="151"/>
      <c r="D32" s="150"/>
      <c r="E32" s="139"/>
      <c r="F32" s="74" t="s">
        <v>296</v>
      </c>
      <c r="G32" s="74" t="s">
        <v>297</v>
      </c>
      <c r="H32" s="74" t="s">
        <v>17</v>
      </c>
      <c r="I32" s="73" t="s">
        <v>298</v>
      </c>
      <c r="J32" s="100"/>
      <c r="K32" s="96"/>
    </row>
    <row r="33" spans="1:11" x14ac:dyDescent="0.2">
      <c r="A33" s="144" t="s">
        <v>682</v>
      </c>
      <c r="B33" s="133" t="s">
        <v>553</v>
      </c>
      <c r="C33" s="151" t="s">
        <v>558</v>
      </c>
      <c r="D33" s="148" t="s">
        <v>685</v>
      </c>
      <c r="E33" s="139">
        <v>11</v>
      </c>
      <c r="F33" s="71" t="s">
        <v>46</v>
      </c>
      <c r="G33" s="71" t="s">
        <v>47</v>
      </c>
      <c r="H33" s="74" t="s">
        <v>25</v>
      </c>
      <c r="I33" s="73" t="s">
        <v>48</v>
      </c>
      <c r="J33" s="98">
        <v>77</v>
      </c>
      <c r="K33" s="96"/>
    </row>
    <row r="34" spans="1:11" x14ac:dyDescent="0.2">
      <c r="A34" s="144"/>
      <c r="B34" s="133"/>
      <c r="C34" s="151"/>
      <c r="D34" s="149"/>
      <c r="E34" s="139"/>
      <c r="F34" s="74" t="s">
        <v>23</v>
      </c>
      <c r="G34" s="74" t="s">
        <v>24</v>
      </c>
      <c r="H34" s="74" t="s">
        <v>25</v>
      </c>
      <c r="I34" s="73" t="s">
        <v>26</v>
      </c>
      <c r="J34" s="99"/>
      <c r="K34" s="96"/>
    </row>
    <row r="35" spans="1:11" x14ac:dyDescent="0.2">
      <c r="A35" s="144"/>
      <c r="B35" s="133"/>
      <c r="C35" s="151"/>
      <c r="D35" s="150"/>
      <c r="E35" s="139"/>
      <c r="F35" s="74" t="s">
        <v>143</v>
      </c>
      <c r="G35" s="74" t="s">
        <v>144</v>
      </c>
      <c r="H35" s="74" t="s">
        <v>25</v>
      </c>
      <c r="I35" s="73" t="s">
        <v>145</v>
      </c>
      <c r="J35" s="100"/>
      <c r="K35" s="96"/>
    </row>
    <row r="36" spans="1:11" x14ac:dyDescent="0.2">
      <c r="A36" s="144" t="s">
        <v>682</v>
      </c>
      <c r="B36" s="133" t="s">
        <v>553</v>
      </c>
      <c r="C36" s="145" t="s">
        <v>684</v>
      </c>
      <c r="D36" s="148" t="s">
        <v>685</v>
      </c>
      <c r="E36" s="143">
        <v>1</v>
      </c>
      <c r="F36" s="71" t="s">
        <v>256</v>
      </c>
      <c r="G36" s="71" t="s">
        <v>257</v>
      </c>
      <c r="H36" s="74" t="s">
        <v>17</v>
      </c>
      <c r="I36" s="73" t="s">
        <v>258</v>
      </c>
      <c r="J36" s="98">
        <v>142</v>
      </c>
    </row>
    <row r="37" spans="1:11" x14ac:dyDescent="0.2">
      <c r="A37" s="144"/>
      <c r="B37" s="133"/>
      <c r="C37" s="145"/>
      <c r="D37" s="149"/>
      <c r="E37" s="143"/>
      <c r="F37" s="74" t="s">
        <v>137</v>
      </c>
      <c r="G37" s="74" t="s">
        <v>138</v>
      </c>
      <c r="H37" s="74" t="s">
        <v>17</v>
      </c>
      <c r="I37" s="73" t="s">
        <v>139</v>
      </c>
      <c r="J37" s="99"/>
    </row>
    <row r="38" spans="1:11" x14ac:dyDescent="0.2">
      <c r="A38" s="144"/>
      <c r="B38" s="133"/>
      <c r="C38" s="145"/>
      <c r="D38" s="150"/>
      <c r="E38" s="143"/>
      <c r="F38" s="74" t="s">
        <v>30</v>
      </c>
      <c r="G38" s="74" t="s">
        <v>31</v>
      </c>
      <c r="H38" s="74" t="s">
        <v>17</v>
      </c>
      <c r="I38" s="73" t="s">
        <v>32</v>
      </c>
      <c r="J38" s="100"/>
    </row>
    <row r="39" spans="1:11" x14ac:dyDescent="0.2">
      <c r="A39" s="144" t="s">
        <v>682</v>
      </c>
      <c r="B39" s="133" t="s">
        <v>553</v>
      </c>
      <c r="C39" s="145" t="s">
        <v>684</v>
      </c>
      <c r="D39" s="148" t="s">
        <v>685</v>
      </c>
      <c r="E39" s="146">
        <v>2</v>
      </c>
      <c r="F39" s="71" t="s">
        <v>200</v>
      </c>
      <c r="G39" s="71" t="s">
        <v>201</v>
      </c>
      <c r="H39" s="74" t="s">
        <v>25</v>
      </c>
      <c r="I39" s="73" t="s">
        <v>202</v>
      </c>
      <c r="J39" s="98">
        <v>134</v>
      </c>
    </row>
    <row r="40" spans="1:11" x14ac:dyDescent="0.2">
      <c r="A40" s="144"/>
      <c r="B40" s="133"/>
      <c r="C40" s="145"/>
      <c r="D40" s="149"/>
      <c r="E40" s="146"/>
      <c r="F40" s="71" t="s">
        <v>71</v>
      </c>
      <c r="G40" s="71" t="s">
        <v>72</v>
      </c>
      <c r="H40" s="74" t="s">
        <v>25</v>
      </c>
      <c r="I40" s="73" t="s">
        <v>73</v>
      </c>
      <c r="J40" s="99"/>
    </row>
    <row r="41" spans="1:11" x14ac:dyDescent="0.2">
      <c r="A41" s="144"/>
      <c r="B41" s="133"/>
      <c r="C41" s="145"/>
      <c r="D41" s="150"/>
      <c r="E41" s="146"/>
      <c r="F41" s="71" t="s">
        <v>400</v>
      </c>
      <c r="G41" s="71" t="s">
        <v>401</v>
      </c>
      <c r="H41" s="74" t="s">
        <v>25</v>
      </c>
      <c r="I41" s="73" t="s">
        <v>402</v>
      </c>
      <c r="J41" s="100"/>
    </row>
    <row r="42" spans="1:11" x14ac:dyDescent="0.2">
      <c r="A42" s="144" t="s">
        <v>682</v>
      </c>
      <c r="B42" s="133" t="s">
        <v>553</v>
      </c>
      <c r="C42" s="145" t="s">
        <v>684</v>
      </c>
      <c r="D42" s="148" t="s">
        <v>685</v>
      </c>
      <c r="E42" s="146">
        <v>3</v>
      </c>
      <c r="F42" s="74" t="s">
        <v>90</v>
      </c>
      <c r="G42" s="74" t="s">
        <v>91</v>
      </c>
      <c r="H42" s="74" t="s">
        <v>17</v>
      </c>
      <c r="I42" s="73" t="s">
        <v>92</v>
      </c>
      <c r="J42" s="98">
        <v>132</v>
      </c>
    </row>
    <row r="43" spans="1:11" x14ac:dyDescent="0.2">
      <c r="A43" s="144"/>
      <c r="B43" s="133"/>
      <c r="C43" s="145"/>
      <c r="D43" s="149"/>
      <c r="E43" s="146"/>
      <c r="F43" s="74" t="s">
        <v>247</v>
      </c>
      <c r="G43" s="74" t="s">
        <v>248</v>
      </c>
      <c r="H43" s="74" t="s">
        <v>17</v>
      </c>
      <c r="I43" s="73" t="s">
        <v>249</v>
      </c>
      <c r="J43" s="99"/>
    </row>
    <row r="44" spans="1:11" x14ac:dyDescent="0.2">
      <c r="A44" s="144"/>
      <c r="B44" s="133"/>
      <c r="C44" s="145"/>
      <c r="D44" s="150"/>
      <c r="E44" s="146"/>
      <c r="F44" s="74" t="s">
        <v>225</v>
      </c>
      <c r="G44" s="74" t="s">
        <v>226</v>
      </c>
      <c r="H44" s="74" t="s">
        <v>54</v>
      </c>
      <c r="I44" s="73" t="s">
        <v>227</v>
      </c>
      <c r="J44" s="100"/>
    </row>
    <row r="45" spans="1:11" ht="15.75" customHeight="1" x14ac:dyDescent="0.2">
      <c r="A45" s="144" t="s">
        <v>682</v>
      </c>
      <c r="B45" s="133" t="s">
        <v>553</v>
      </c>
      <c r="C45" s="145" t="s">
        <v>684</v>
      </c>
      <c r="D45" s="148" t="s">
        <v>685</v>
      </c>
      <c r="E45" s="146">
        <v>4</v>
      </c>
      <c r="F45" s="74" t="s">
        <v>440</v>
      </c>
      <c r="G45" s="74" t="s">
        <v>441</v>
      </c>
      <c r="H45" s="74" t="s">
        <v>154</v>
      </c>
      <c r="I45" s="73" t="s">
        <v>442</v>
      </c>
      <c r="J45" s="98">
        <v>131</v>
      </c>
    </row>
    <row r="46" spans="1:11" ht="12.75" customHeight="1" x14ac:dyDescent="0.2">
      <c r="A46" s="144"/>
      <c r="B46" s="133"/>
      <c r="C46" s="145"/>
      <c r="D46" s="149"/>
      <c r="E46" s="146"/>
      <c r="F46" s="74" t="s">
        <v>458</v>
      </c>
      <c r="G46" s="74" t="s">
        <v>459</v>
      </c>
      <c r="H46" s="74" t="s">
        <v>154</v>
      </c>
      <c r="I46" s="73" t="s">
        <v>460</v>
      </c>
      <c r="J46" s="99"/>
    </row>
    <row r="47" spans="1:11" ht="13.5" customHeight="1" x14ac:dyDescent="0.2">
      <c r="A47" s="144"/>
      <c r="B47" s="133"/>
      <c r="C47" s="145"/>
      <c r="D47" s="150"/>
      <c r="E47" s="146"/>
      <c r="F47" s="74" t="s">
        <v>463</v>
      </c>
      <c r="G47" s="74" t="s">
        <v>464</v>
      </c>
      <c r="H47" s="74" t="s">
        <v>154</v>
      </c>
      <c r="I47" s="73" t="s">
        <v>465</v>
      </c>
      <c r="J47" s="100"/>
    </row>
    <row r="48" spans="1:11" x14ac:dyDescent="0.2">
      <c r="A48" s="144" t="s">
        <v>682</v>
      </c>
      <c r="B48" s="133" t="s">
        <v>553</v>
      </c>
      <c r="C48" s="145" t="s">
        <v>684</v>
      </c>
      <c r="D48" s="148" t="s">
        <v>685</v>
      </c>
      <c r="E48" s="146">
        <v>5</v>
      </c>
      <c r="F48" s="71" t="s">
        <v>310</v>
      </c>
      <c r="G48" s="71" t="s">
        <v>311</v>
      </c>
      <c r="H48" s="74" t="s">
        <v>312</v>
      </c>
      <c r="I48" s="73" t="s">
        <v>313</v>
      </c>
      <c r="J48" s="98">
        <v>128</v>
      </c>
    </row>
    <row r="49" spans="1:10" x14ac:dyDescent="0.2">
      <c r="A49" s="144"/>
      <c r="B49" s="133"/>
      <c r="C49" s="145"/>
      <c r="D49" s="149"/>
      <c r="E49" s="146"/>
      <c r="F49" s="74" t="s">
        <v>372</v>
      </c>
      <c r="G49" s="74" t="s">
        <v>373</v>
      </c>
      <c r="H49" s="74" t="s">
        <v>9</v>
      </c>
      <c r="I49" s="73" t="s">
        <v>374</v>
      </c>
      <c r="J49" s="99"/>
    </row>
    <row r="50" spans="1:10" x14ac:dyDescent="0.2">
      <c r="A50" s="144"/>
      <c r="B50" s="133"/>
      <c r="C50" s="145"/>
      <c r="D50" s="150"/>
      <c r="E50" s="146"/>
      <c r="F50" s="74" t="s">
        <v>156</v>
      </c>
      <c r="G50" s="74" t="s">
        <v>157</v>
      </c>
      <c r="H50" s="74" t="s">
        <v>17</v>
      </c>
      <c r="I50" s="73" t="s">
        <v>158</v>
      </c>
      <c r="J50" s="100"/>
    </row>
    <row r="51" spans="1:10" x14ac:dyDescent="0.2">
      <c r="A51" s="144" t="s">
        <v>682</v>
      </c>
      <c r="B51" s="133" t="s">
        <v>553</v>
      </c>
      <c r="C51" s="145" t="s">
        <v>684</v>
      </c>
      <c r="D51" s="148" t="s">
        <v>685</v>
      </c>
      <c r="E51" s="146">
        <v>6</v>
      </c>
      <c r="F51" s="74" t="s">
        <v>351</v>
      </c>
      <c r="G51" s="74" t="s">
        <v>352</v>
      </c>
      <c r="H51" s="74" t="s">
        <v>9</v>
      </c>
      <c r="I51" s="73" t="s">
        <v>353</v>
      </c>
      <c r="J51" s="98">
        <v>123</v>
      </c>
    </row>
    <row r="52" spans="1:10" x14ac:dyDescent="0.2">
      <c r="A52" s="144"/>
      <c r="B52" s="133"/>
      <c r="C52" s="145"/>
      <c r="D52" s="149"/>
      <c r="E52" s="146"/>
      <c r="F52" s="74" t="s">
        <v>281</v>
      </c>
      <c r="G52" s="74" t="s">
        <v>282</v>
      </c>
      <c r="H52" s="74" t="s">
        <v>9</v>
      </c>
      <c r="I52" s="73" t="s">
        <v>283</v>
      </c>
      <c r="J52" s="99"/>
    </row>
    <row r="53" spans="1:10" x14ac:dyDescent="0.2">
      <c r="A53" s="144"/>
      <c r="B53" s="133"/>
      <c r="C53" s="145"/>
      <c r="D53" s="150"/>
      <c r="E53" s="146"/>
      <c r="F53" s="74" t="s">
        <v>162</v>
      </c>
      <c r="G53" s="74" t="s">
        <v>163</v>
      </c>
      <c r="H53" s="74" t="s">
        <v>9</v>
      </c>
      <c r="I53" s="73" t="s">
        <v>164</v>
      </c>
      <c r="J53" s="100"/>
    </row>
    <row r="54" spans="1:10" x14ac:dyDescent="0.2">
      <c r="A54" s="144" t="s">
        <v>682</v>
      </c>
      <c r="B54" s="133" t="s">
        <v>553</v>
      </c>
      <c r="C54" s="145" t="s">
        <v>684</v>
      </c>
      <c r="D54" s="148" t="s">
        <v>685</v>
      </c>
      <c r="E54" s="146">
        <v>7</v>
      </c>
      <c r="F54" s="74" t="s">
        <v>120</v>
      </c>
      <c r="G54" s="74" t="s">
        <v>121</v>
      </c>
      <c r="H54" s="74" t="s">
        <v>17</v>
      </c>
      <c r="I54" s="73" t="s">
        <v>122</v>
      </c>
      <c r="J54" s="98">
        <v>112</v>
      </c>
    </row>
    <row r="55" spans="1:10" x14ac:dyDescent="0.2">
      <c r="A55" s="144"/>
      <c r="B55" s="133"/>
      <c r="C55" s="145"/>
      <c r="D55" s="149"/>
      <c r="E55" s="146"/>
      <c r="F55" s="74" t="s">
        <v>131</v>
      </c>
      <c r="G55" s="74" t="s">
        <v>132</v>
      </c>
      <c r="H55" s="74" t="s">
        <v>17</v>
      </c>
      <c r="I55" s="73" t="s">
        <v>133</v>
      </c>
      <c r="J55" s="99"/>
    </row>
    <row r="56" spans="1:10" x14ac:dyDescent="0.2">
      <c r="A56" s="144"/>
      <c r="B56" s="133"/>
      <c r="C56" s="145"/>
      <c r="D56" s="150"/>
      <c r="E56" s="146"/>
      <c r="F56" s="74" t="s">
        <v>36</v>
      </c>
      <c r="G56" s="74" t="s">
        <v>37</v>
      </c>
      <c r="H56" s="74" t="s">
        <v>17</v>
      </c>
      <c r="I56" s="73" t="s">
        <v>38</v>
      </c>
      <c r="J56" s="100"/>
    </row>
    <row r="57" spans="1:10" x14ac:dyDescent="0.2">
      <c r="A57" s="144" t="s">
        <v>682</v>
      </c>
      <c r="B57" s="133" t="s">
        <v>553</v>
      </c>
      <c r="C57" s="145" t="s">
        <v>684</v>
      </c>
      <c r="D57" s="148" t="s">
        <v>685</v>
      </c>
      <c r="E57" s="146">
        <v>8</v>
      </c>
      <c r="F57" s="74" t="s">
        <v>367</v>
      </c>
      <c r="G57" s="74" t="s">
        <v>368</v>
      </c>
      <c r="H57" s="74" t="s">
        <v>9</v>
      </c>
      <c r="I57" s="73" t="s">
        <v>369</v>
      </c>
      <c r="J57" s="98">
        <v>86</v>
      </c>
    </row>
    <row r="58" spans="1:10" x14ac:dyDescent="0.2">
      <c r="A58" s="144"/>
      <c r="B58" s="133"/>
      <c r="C58" s="145"/>
      <c r="D58" s="149"/>
      <c r="E58" s="146"/>
      <c r="F58" s="74" t="s">
        <v>382</v>
      </c>
      <c r="G58" s="74" t="s">
        <v>383</v>
      </c>
      <c r="H58" s="74" t="s">
        <v>9</v>
      </c>
      <c r="I58" s="73" t="s">
        <v>384</v>
      </c>
      <c r="J58" s="99"/>
    </row>
    <row r="59" spans="1:10" x14ac:dyDescent="0.2">
      <c r="A59" s="144"/>
      <c r="B59" s="133"/>
      <c r="C59" s="145"/>
      <c r="D59" s="150"/>
      <c r="E59" s="146"/>
      <c r="F59" s="74" t="s">
        <v>49</v>
      </c>
      <c r="G59" s="74" t="s">
        <v>50</v>
      </c>
      <c r="H59" s="74" t="s">
        <v>17</v>
      </c>
      <c r="I59" s="73" t="s">
        <v>51</v>
      </c>
      <c r="J59" s="100"/>
    </row>
    <row r="60" spans="1:10" x14ac:dyDescent="0.2">
      <c r="A60" s="144" t="s">
        <v>682</v>
      </c>
      <c r="B60" s="133" t="s">
        <v>553</v>
      </c>
      <c r="C60" s="145" t="s">
        <v>684</v>
      </c>
      <c r="D60" s="148" t="s">
        <v>685</v>
      </c>
      <c r="E60" s="146">
        <v>9</v>
      </c>
      <c r="F60" s="71" t="s">
        <v>222</v>
      </c>
      <c r="G60" s="71" t="s">
        <v>223</v>
      </c>
      <c r="H60" s="74" t="s">
        <v>21</v>
      </c>
      <c r="I60" s="73" t="s">
        <v>224</v>
      </c>
      <c r="J60" s="98">
        <v>64</v>
      </c>
    </row>
    <row r="61" spans="1:10" x14ac:dyDescent="0.2">
      <c r="A61" s="144"/>
      <c r="B61" s="133"/>
      <c r="C61" s="145"/>
      <c r="D61" s="149"/>
      <c r="E61" s="146"/>
      <c r="F61" s="74" t="s">
        <v>209</v>
      </c>
      <c r="G61" s="74" t="s">
        <v>24</v>
      </c>
      <c r="H61" s="74" t="s">
        <v>21</v>
      </c>
      <c r="I61" s="73" t="s">
        <v>210</v>
      </c>
      <c r="J61" s="99"/>
    </row>
    <row r="62" spans="1:10" x14ac:dyDescent="0.2">
      <c r="A62" s="144"/>
      <c r="B62" s="133"/>
      <c r="C62" s="145"/>
      <c r="D62" s="150"/>
      <c r="E62" s="146"/>
      <c r="F62" s="11"/>
      <c r="G62" s="11"/>
      <c r="H62" s="11"/>
      <c r="I62" s="73"/>
      <c r="J62" s="100"/>
    </row>
    <row r="63" spans="1:10" x14ac:dyDescent="0.2">
      <c r="A63" s="144" t="s">
        <v>682</v>
      </c>
      <c r="B63" s="133" t="s">
        <v>553</v>
      </c>
      <c r="C63" s="145" t="s">
        <v>684</v>
      </c>
      <c r="D63" s="148" t="s">
        <v>685</v>
      </c>
      <c r="E63" s="146">
        <v>10</v>
      </c>
      <c r="F63" s="71" t="s">
        <v>385</v>
      </c>
      <c r="G63" s="71" t="s">
        <v>386</v>
      </c>
      <c r="H63" s="74" t="s">
        <v>25</v>
      </c>
      <c r="I63" s="73" t="s">
        <v>142</v>
      </c>
      <c r="J63" s="98">
        <v>53</v>
      </c>
    </row>
    <row r="64" spans="1:10" x14ac:dyDescent="0.2">
      <c r="A64" s="144"/>
      <c r="B64" s="133"/>
      <c r="C64" s="145"/>
      <c r="D64" s="149"/>
      <c r="E64" s="146"/>
      <c r="F64" s="74" t="s">
        <v>62</v>
      </c>
      <c r="G64" s="74" t="s">
        <v>63</v>
      </c>
      <c r="H64" s="74" t="s">
        <v>25</v>
      </c>
      <c r="I64" s="73" t="s">
        <v>64</v>
      </c>
      <c r="J64" s="99"/>
    </row>
    <row r="65" spans="1:10" x14ac:dyDescent="0.2">
      <c r="A65" s="144"/>
      <c r="B65" s="133"/>
      <c r="C65" s="145"/>
      <c r="D65" s="150"/>
      <c r="E65" s="146"/>
      <c r="F65" s="11"/>
      <c r="G65" s="11"/>
      <c r="H65" s="11"/>
      <c r="I65" s="73"/>
      <c r="J65" s="100"/>
    </row>
  </sheetData>
  <mergeCells count="106">
    <mergeCell ref="A57:A59"/>
    <mergeCell ref="B57:B59"/>
    <mergeCell ref="C57:C59"/>
    <mergeCell ref="D57:D59"/>
    <mergeCell ref="E57:E59"/>
    <mergeCell ref="A54:A56"/>
    <mergeCell ref="B54:B56"/>
    <mergeCell ref="C54:C56"/>
    <mergeCell ref="D54:D56"/>
    <mergeCell ref="E54:E56"/>
    <mergeCell ref="A51:A53"/>
    <mergeCell ref="B51:B53"/>
    <mergeCell ref="C51:C53"/>
    <mergeCell ref="D51:D53"/>
    <mergeCell ref="E51:E53"/>
    <mergeCell ref="A33:A35"/>
    <mergeCell ref="B33:B35"/>
    <mergeCell ref="C33:C35"/>
    <mergeCell ref="D33:D35"/>
    <mergeCell ref="E33:E35"/>
    <mergeCell ref="E42:E44"/>
    <mergeCell ref="A42:A44"/>
    <mergeCell ref="B42:B44"/>
    <mergeCell ref="C42:C44"/>
    <mergeCell ref="D42:D44"/>
    <mergeCell ref="A39:A41"/>
    <mergeCell ref="B39:B41"/>
    <mergeCell ref="C39:C41"/>
    <mergeCell ref="D39:D41"/>
    <mergeCell ref="E39:E41"/>
    <mergeCell ref="A36:A38"/>
    <mergeCell ref="B36:B38"/>
    <mergeCell ref="C36:C38"/>
    <mergeCell ref="D36:D38"/>
    <mergeCell ref="A1:J1"/>
    <mergeCell ref="D3:D5"/>
    <mergeCell ref="A6:A8"/>
    <mergeCell ref="B6:B8"/>
    <mergeCell ref="C6:C8"/>
    <mergeCell ref="E3:E5"/>
    <mergeCell ref="A3:A5"/>
    <mergeCell ref="B3:B5"/>
    <mergeCell ref="C3:C5"/>
    <mergeCell ref="E6:E8"/>
    <mergeCell ref="A9:A11"/>
    <mergeCell ref="B9:B11"/>
    <mergeCell ref="C9:C11"/>
    <mergeCell ref="D9:D11"/>
    <mergeCell ref="D12:D14"/>
    <mergeCell ref="D18:D20"/>
    <mergeCell ref="D24:D26"/>
    <mergeCell ref="A27:A29"/>
    <mergeCell ref="B27:B29"/>
    <mergeCell ref="A15:A17"/>
    <mergeCell ref="B15:B17"/>
    <mergeCell ref="E12:E14"/>
    <mergeCell ref="D6:D8"/>
    <mergeCell ref="C15:C17"/>
    <mergeCell ref="D15:D17"/>
    <mergeCell ref="E15:E17"/>
    <mergeCell ref="A24:A26"/>
    <mergeCell ref="B24:B26"/>
    <mergeCell ref="E30:E32"/>
    <mergeCell ref="A30:A32"/>
    <mergeCell ref="B30:B32"/>
    <mergeCell ref="C30:C32"/>
    <mergeCell ref="E9:E11"/>
    <mergeCell ref="A18:A20"/>
    <mergeCell ref="B18:B20"/>
    <mergeCell ref="C18:C20"/>
    <mergeCell ref="A12:A14"/>
    <mergeCell ref="B12:B14"/>
    <mergeCell ref="C12:C14"/>
    <mergeCell ref="A21:A23"/>
    <mergeCell ref="B21:B23"/>
    <mergeCell ref="C21:C23"/>
    <mergeCell ref="D21:D23"/>
    <mergeCell ref="E21:E23"/>
    <mergeCell ref="E18:E20"/>
    <mergeCell ref="E36:E38"/>
    <mergeCell ref="C24:C26"/>
    <mergeCell ref="E27:E29"/>
    <mergeCell ref="D30:D32"/>
    <mergeCell ref="C27:C29"/>
    <mergeCell ref="D27:D29"/>
    <mergeCell ref="A48:A50"/>
    <mergeCell ref="B48:B50"/>
    <mergeCell ref="C48:C50"/>
    <mergeCell ref="D48:D50"/>
    <mergeCell ref="E48:E50"/>
    <mergeCell ref="A45:A47"/>
    <mergeCell ref="B45:B47"/>
    <mergeCell ref="C45:C47"/>
    <mergeCell ref="D45:D47"/>
    <mergeCell ref="E45:E47"/>
    <mergeCell ref="E24:E26"/>
    <mergeCell ref="A60:A62"/>
    <mergeCell ref="B60:B62"/>
    <mergeCell ref="C60:C62"/>
    <mergeCell ref="D60:D62"/>
    <mergeCell ref="E60:E62"/>
    <mergeCell ref="A63:A65"/>
    <mergeCell ref="B63:B65"/>
    <mergeCell ref="C63:C65"/>
    <mergeCell ref="D63:D65"/>
    <mergeCell ref="E63:E65"/>
  </mergeCells>
  <phoneticPr fontId="63" type="noConversion"/>
  <pageMargins left="0.39370078740157483" right="0.51181102362204722" top="0.11811023622047245" bottom="0.11811023622047245" header="0.11811023622047245" footer="0.11811023622047245"/>
  <pageSetup paperSize="9" scale="7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6600"/>
    <pageSetUpPr fitToPage="1"/>
  </sheetPr>
  <dimension ref="A1:J52"/>
  <sheetViews>
    <sheetView topLeftCell="A14" zoomScale="95" workbookViewId="0">
      <selection activeCell="L40" sqref="L40"/>
    </sheetView>
  </sheetViews>
  <sheetFormatPr baseColWidth="10" defaultColWidth="28.140625" defaultRowHeight="12.75" x14ac:dyDescent="0.2"/>
  <cols>
    <col min="1" max="1" width="14.140625" style="3" bestFit="1" customWidth="1"/>
    <col min="2" max="2" width="8.42578125" style="3" bestFit="1" customWidth="1"/>
    <col min="3" max="3" width="8.85546875" style="17" bestFit="1" customWidth="1"/>
    <col min="4" max="4" width="27.85546875" style="4" bestFit="1" customWidth="1"/>
    <col min="5" max="5" width="3.140625" style="14" bestFit="1" customWidth="1"/>
    <col min="6" max="6" width="25.7109375" style="15" customWidth="1"/>
    <col min="7" max="7" width="12.7109375" style="3" bestFit="1" customWidth="1"/>
    <col min="8" max="8" width="23.7109375" style="16" bestFit="1" customWidth="1"/>
    <col min="9" max="9" width="12.7109375" style="2" bestFit="1" customWidth="1"/>
    <col min="10" max="10" width="8.28515625" style="2" customWidth="1"/>
    <col min="11" max="16384" width="28.140625" style="2"/>
  </cols>
  <sheetData>
    <row r="1" spans="1:10" s="1" customFormat="1" ht="26.25" x14ac:dyDescent="0.2">
      <c r="A1" s="137" t="s">
        <v>551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x14ac:dyDescent="0.2">
      <c r="F2" s="30"/>
    </row>
    <row r="3" spans="1:10" x14ac:dyDescent="0.2">
      <c r="A3" s="157" t="s">
        <v>682</v>
      </c>
      <c r="B3" s="160" t="s">
        <v>553</v>
      </c>
      <c r="C3" s="134" t="s">
        <v>558</v>
      </c>
      <c r="D3" s="135" t="s">
        <v>686</v>
      </c>
      <c r="E3" s="156">
        <v>1</v>
      </c>
      <c r="F3" s="71" t="s">
        <v>385</v>
      </c>
      <c r="G3" s="71" t="s">
        <v>386</v>
      </c>
      <c r="H3" s="105" t="s">
        <v>25</v>
      </c>
      <c r="I3" s="106" t="s">
        <v>142</v>
      </c>
      <c r="J3" s="140" t="str">
        <f>"153"</f>
        <v>153</v>
      </c>
    </row>
    <row r="4" spans="1:10" x14ac:dyDescent="0.2">
      <c r="A4" s="158"/>
      <c r="B4" s="161"/>
      <c r="C4" s="134"/>
      <c r="D4" s="136"/>
      <c r="E4" s="156"/>
      <c r="F4" s="74" t="s">
        <v>68</v>
      </c>
      <c r="G4" s="74" t="s">
        <v>69</v>
      </c>
      <c r="H4" s="105" t="s">
        <v>25</v>
      </c>
      <c r="I4" s="106" t="s">
        <v>70</v>
      </c>
      <c r="J4" s="141"/>
    </row>
    <row r="5" spans="1:10" x14ac:dyDescent="0.2">
      <c r="A5" s="159"/>
      <c r="B5" s="162"/>
      <c r="C5" s="134"/>
      <c r="D5" s="136"/>
      <c r="E5" s="156"/>
      <c r="F5" s="74" t="s">
        <v>96</v>
      </c>
      <c r="G5" s="74" t="s">
        <v>97</v>
      </c>
      <c r="H5" s="105" t="s">
        <v>25</v>
      </c>
      <c r="I5" s="106" t="s">
        <v>98</v>
      </c>
      <c r="J5" s="142"/>
    </row>
    <row r="6" spans="1:10" x14ac:dyDescent="0.2">
      <c r="A6" s="144" t="s">
        <v>682</v>
      </c>
      <c r="B6" s="133" t="s">
        <v>553</v>
      </c>
      <c r="C6" s="151" t="s">
        <v>558</v>
      </c>
      <c r="D6" s="135" t="s">
        <v>686</v>
      </c>
      <c r="E6" s="139" t="str">
        <f>"2"</f>
        <v>2</v>
      </c>
      <c r="F6" s="71" t="s">
        <v>217</v>
      </c>
      <c r="G6" s="71" t="s">
        <v>66</v>
      </c>
      <c r="H6" s="105" t="s">
        <v>25</v>
      </c>
      <c r="I6" s="106" t="s">
        <v>218</v>
      </c>
      <c r="J6" s="140" t="str">
        <f>"150,5"</f>
        <v>150,5</v>
      </c>
    </row>
    <row r="7" spans="1:10" x14ac:dyDescent="0.2">
      <c r="A7" s="144"/>
      <c r="B7" s="133"/>
      <c r="C7" s="151"/>
      <c r="D7" s="136"/>
      <c r="E7" s="139"/>
      <c r="F7" s="74" t="s">
        <v>345</v>
      </c>
      <c r="G7" s="74" t="s">
        <v>346</v>
      </c>
      <c r="H7" s="105" t="s">
        <v>25</v>
      </c>
      <c r="I7" s="106" t="s">
        <v>347</v>
      </c>
      <c r="J7" s="141"/>
    </row>
    <row r="8" spans="1:10" x14ac:dyDescent="0.2">
      <c r="A8" s="144"/>
      <c r="B8" s="133"/>
      <c r="C8" s="151"/>
      <c r="D8" s="136"/>
      <c r="E8" s="139"/>
      <c r="F8" s="74" t="s">
        <v>514</v>
      </c>
      <c r="G8" s="74" t="s">
        <v>515</v>
      </c>
      <c r="H8" s="105" t="s">
        <v>25</v>
      </c>
      <c r="I8" s="106" t="s">
        <v>516</v>
      </c>
      <c r="J8" s="142"/>
    </row>
    <row r="9" spans="1:10" x14ac:dyDescent="0.2">
      <c r="A9" s="144" t="s">
        <v>682</v>
      </c>
      <c r="B9" s="133" t="s">
        <v>553</v>
      </c>
      <c r="C9" s="151" t="s">
        <v>558</v>
      </c>
      <c r="D9" s="135" t="s">
        <v>686</v>
      </c>
      <c r="E9" s="139" t="str">
        <f>"3"</f>
        <v>3</v>
      </c>
      <c r="F9" s="71" t="s">
        <v>46</v>
      </c>
      <c r="G9" s="71" t="s">
        <v>47</v>
      </c>
      <c r="H9" s="105" t="s">
        <v>25</v>
      </c>
      <c r="I9" s="106" t="s">
        <v>48</v>
      </c>
      <c r="J9" s="140" t="str">
        <f>"145,5"</f>
        <v>145,5</v>
      </c>
    </row>
    <row r="10" spans="1:10" x14ac:dyDescent="0.2">
      <c r="A10" s="144"/>
      <c r="B10" s="133"/>
      <c r="C10" s="151"/>
      <c r="D10" s="136"/>
      <c r="E10" s="139"/>
      <c r="F10" s="74" t="s">
        <v>74</v>
      </c>
      <c r="G10" s="74" t="s">
        <v>75</v>
      </c>
      <c r="H10" s="105" t="s">
        <v>25</v>
      </c>
      <c r="I10" s="106" t="s">
        <v>76</v>
      </c>
      <c r="J10" s="141"/>
    </row>
    <row r="11" spans="1:10" x14ac:dyDescent="0.2">
      <c r="A11" s="144"/>
      <c r="B11" s="133"/>
      <c r="C11" s="151"/>
      <c r="D11" s="136"/>
      <c r="E11" s="139"/>
      <c r="F11" s="74" t="s">
        <v>125</v>
      </c>
      <c r="G11" s="74" t="s">
        <v>126</v>
      </c>
      <c r="H11" s="105" t="s">
        <v>25</v>
      </c>
      <c r="I11" s="106" t="s">
        <v>127</v>
      </c>
      <c r="J11" s="142"/>
    </row>
    <row r="12" spans="1:10" x14ac:dyDescent="0.2">
      <c r="A12" s="144" t="s">
        <v>682</v>
      </c>
      <c r="B12" s="133" t="s">
        <v>553</v>
      </c>
      <c r="C12" s="151" t="s">
        <v>558</v>
      </c>
      <c r="D12" s="135" t="s">
        <v>686</v>
      </c>
      <c r="E12" s="139" t="str">
        <f>"4"</f>
        <v>4</v>
      </c>
      <c r="F12" s="71" t="s">
        <v>694</v>
      </c>
      <c r="G12" s="71" t="s">
        <v>695</v>
      </c>
      <c r="H12" s="105" t="s">
        <v>25</v>
      </c>
      <c r="I12" s="106" t="s">
        <v>696</v>
      </c>
      <c r="J12" s="140" t="str">
        <f>"142,5"</f>
        <v>142,5</v>
      </c>
    </row>
    <row r="13" spans="1:10" x14ac:dyDescent="0.2">
      <c r="A13" s="144"/>
      <c r="B13" s="133"/>
      <c r="C13" s="151"/>
      <c r="D13" s="136"/>
      <c r="E13" s="139"/>
      <c r="F13" s="71" t="s">
        <v>128</v>
      </c>
      <c r="G13" s="71" t="s">
        <v>129</v>
      </c>
      <c r="H13" s="105" t="s">
        <v>25</v>
      </c>
      <c r="I13" s="106" t="s">
        <v>130</v>
      </c>
      <c r="J13" s="141"/>
    </row>
    <row r="14" spans="1:10" x14ac:dyDescent="0.2">
      <c r="A14" s="144"/>
      <c r="B14" s="133"/>
      <c r="C14" s="151"/>
      <c r="D14" s="136"/>
      <c r="E14" s="139"/>
      <c r="F14" s="74" t="s">
        <v>314</v>
      </c>
      <c r="G14" s="74" t="s">
        <v>315</v>
      </c>
      <c r="H14" s="105" t="s">
        <v>25</v>
      </c>
      <c r="I14" s="106" t="s">
        <v>316</v>
      </c>
      <c r="J14" s="142"/>
    </row>
    <row r="15" spans="1:10" x14ac:dyDescent="0.2">
      <c r="A15" s="144" t="s">
        <v>682</v>
      </c>
      <c r="B15" s="133" t="s">
        <v>553</v>
      </c>
      <c r="C15" s="151" t="s">
        <v>558</v>
      </c>
      <c r="D15" s="135" t="s">
        <v>686</v>
      </c>
      <c r="E15" s="139">
        <v>5</v>
      </c>
      <c r="F15" s="71" t="s">
        <v>256</v>
      </c>
      <c r="G15" s="71" t="s">
        <v>257</v>
      </c>
      <c r="H15" s="105" t="s">
        <v>17</v>
      </c>
      <c r="I15" s="106" t="s">
        <v>258</v>
      </c>
      <c r="J15" s="140" t="str">
        <f>"138,5"</f>
        <v>138,5</v>
      </c>
    </row>
    <row r="16" spans="1:10" x14ac:dyDescent="0.2">
      <c r="A16" s="144"/>
      <c r="B16" s="133"/>
      <c r="C16" s="151"/>
      <c r="D16" s="136"/>
      <c r="E16" s="139"/>
      <c r="F16" s="74" t="s">
        <v>90</v>
      </c>
      <c r="G16" s="74" t="s">
        <v>91</v>
      </c>
      <c r="H16" s="105" t="s">
        <v>17</v>
      </c>
      <c r="I16" s="106" t="s">
        <v>92</v>
      </c>
      <c r="J16" s="141"/>
    </row>
    <row r="17" spans="1:10" x14ac:dyDescent="0.2">
      <c r="A17" s="144"/>
      <c r="B17" s="133"/>
      <c r="C17" s="151"/>
      <c r="D17" s="136"/>
      <c r="E17" s="139"/>
      <c r="F17" s="74" t="s">
        <v>247</v>
      </c>
      <c r="G17" s="74" t="s">
        <v>248</v>
      </c>
      <c r="H17" s="105" t="s">
        <v>17</v>
      </c>
      <c r="I17" s="106" t="s">
        <v>249</v>
      </c>
      <c r="J17" s="142"/>
    </row>
    <row r="18" spans="1:10" x14ac:dyDescent="0.2">
      <c r="A18" s="144" t="s">
        <v>682</v>
      </c>
      <c r="B18" s="133" t="s">
        <v>553</v>
      </c>
      <c r="C18" s="151" t="s">
        <v>558</v>
      </c>
      <c r="D18" s="135" t="s">
        <v>686</v>
      </c>
      <c r="E18" s="139">
        <v>6</v>
      </c>
      <c r="F18" s="71" t="s">
        <v>159</v>
      </c>
      <c r="G18" s="71" t="s">
        <v>160</v>
      </c>
      <c r="H18" s="105" t="s">
        <v>25</v>
      </c>
      <c r="I18" s="106" t="s">
        <v>678</v>
      </c>
      <c r="J18" s="140" t="str">
        <f>"138"</f>
        <v>138</v>
      </c>
    </row>
    <row r="19" spans="1:10" x14ac:dyDescent="0.2">
      <c r="A19" s="144"/>
      <c r="B19" s="133"/>
      <c r="C19" s="151"/>
      <c r="D19" s="136"/>
      <c r="E19" s="139"/>
      <c r="F19" s="71" t="s">
        <v>93</v>
      </c>
      <c r="G19" s="71" t="s">
        <v>94</v>
      </c>
      <c r="H19" s="105" t="s">
        <v>25</v>
      </c>
      <c r="I19" s="106" t="s">
        <v>95</v>
      </c>
      <c r="J19" s="141"/>
    </row>
    <row r="20" spans="1:10" x14ac:dyDescent="0.2">
      <c r="A20" s="144"/>
      <c r="B20" s="133"/>
      <c r="C20" s="151"/>
      <c r="D20" s="136"/>
      <c r="E20" s="139"/>
      <c r="F20" s="74" t="s">
        <v>318</v>
      </c>
      <c r="G20" s="74" t="s">
        <v>319</v>
      </c>
      <c r="H20" s="105" t="s">
        <v>25</v>
      </c>
      <c r="I20" s="106" t="s">
        <v>320</v>
      </c>
      <c r="J20" s="142"/>
    </row>
    <row r="21" spans="1:10" x14ac:dyDescent="0.2">
      <c r="A21" s="144" t="s">
        <v>682</v>
      </c>
      <c r="B21" s="133" t="s">
        <v>553</v>
      </c>
      <c r="C21" s="151" t="s">
        <v>558</v>
      </c>
      <c r="D21" s="135" t="s">
        <v>686</v>
      </c>
      <c r="E21" s="139">
        <v>7</v>
      </c>
      <c r="F21" s="71" t="s">
        <v>200</v>
      </c>
      <c r="G21" s="71" t="s">
        <v>201</v>
      </c>
      <c r="H21" s="105" t="s">
        <v>25</v>
      </c>
      <c r="I21" s="106" t="s">
        <v>202</v>
      </c>
      <c r="J21" s="140" t="str">
        <f>"137,5"</f>
        <v>137,5</v>
      </c>
    </row>
    <row r="22" spans="1:10" x14ac:dyDescent="0.2">
      <c r="A22" s="144"/>
      <c r="B22" s="133"/>
      <c r="C22" s="151"/>
      <c r="D22" s="136"/>
      <c r="E22" s="139"/>
      <c r="F22" s="71" t="s">
        <v>400</v>
      </c>
      <c r="G22" s="71" t="s">
        <v>401</v>
      </c>
      <c r="H22" s="105" t="s">
        <v>25</v>
      </c>
      <c r="I22" s="106" t="s">
        <v>402</v>
      </c>
      <c r="J22" s="141"/>
    </row>
    <row r="23" spans="1:10" x14ac:dyDescent="0.2">
      <c r="A23" s="144"/>
      <c r="B23" s="133"/>
      <c r="C23" s="151"/>
      <c r="D23" s="136"/>
      <c r="E23" s="139"/>
      <c r="F23" s="74" t="s">
        <v>62</v>
      </c>
      <c r="G23" s="74" t="s">
        <v>63</v>
      </c>
      <c r="H23" s="105" t="s">
        <v>25</v>
      </c>
      <c r="I23" s="106" t="s">
        <v>64</v>
      </c>
      <c r="J23" s="142"/>
    </row>
    <row r="24" spans="1:10" x14ac:dyDescent="0.2">
      <c r="A24" s="144" t="s">
        <v>682</v>
      </c>
      <c r="B24" s="133" t="s">
        <v>553</v>
      </c>
      <c r="C24" s="151" t="s">
        <v>558</v>
      </c>
      <c r="D24" s="135" t="s">
        <v>686</v>
      </c>
      <c r="E24" s="139">
        <v>8</v>
      </c>
      <c r="F24" s="71" t="s">
        <v>134</v>
      </c>
      <c r="G24" s="71" t="s">
        <v>135</v>
      </c>
      <c r="H24" s="105" t="s">
        <v>9</v>
      </c>
      <c r="I24" s="106" t="s">
        <v>136</v>
      </c>
      <c r="J24" s="140" t="str">
        <f>"137"</f>
        <v>137</v>
      </c>
    </row>
    <row r="25" spans="1:10" x14ac:dyDescent="0.2">
      <c r="A25" s="144"/>
      <c r="B25" s="133"/>
      <c r="C25" s="151"/>
      <c r="D25" s="136"/>
      <c r="E25" s="139"/>
      <c r="F25" s="74" t="s">
        <v>7</v>
      </c>
      <c r="G25" s="74" t="s">
        <v>8</v>
      </c>
      <c r="H25" s="105" t="s">
        <v>9</v>
      </c>
      <c r="I25" s="106" t="s">
        <v>10</v>
      </c>
      <c r="J25" s="141"/>
    </row>
    <row r="26" spans="1:10" x14ac:dyDescent="0.2">
      <c r="A26" s="144"/>
      <c r="B26" s="133"/>
      <c r="C26" s="151"/>
      <c r="D26" s="136"/>
      <c r="E26" s="139"/>
      <c r="F26" s="74" t="s">
        <v>36</v>
      </c>
      <c r="G26" s="74" t="s">
        <v>37</v>
      </c>
      <c r="H26" s="105" t="s">
        <v>17</v>
      </c>
      <c r="I26" s="106" t="s">
        <v>38</v>
      </c>
      <c r="J26" s="142"/>
    </row>
    <row r="27" spans="1:10" x14ac:dyDescent="0.2">
      <c r="A27" s="144" t="s">
        <v>682</v>
      </c>
      <c r="B27" s="133" t="s">
        <v>553</v>
      </c>
      <c r="C27" s="151" t="s">
        <v>558</v>
      </c>
      <c r="D27" s="135" t="s">
        <v>686</v>
      </c>
      <c r="E27" s="139">
        <v>9</v>
      </c>
      <c r="F27" s="71" t="s">
        <v>165</v>
      </c>
      <c r="G27" s="71" t="s">
        <v>166</v>
      </c>
      <c r="H27" s="105" t="s">
        <v>17</v>
      </c>
      <c r="I27" s="106" t="s">
        <v>167</v>
      </c>
      <c r="J27" s="140" t="str">
        <f>"127,5"</f>
        <v>127,5</v>
      </c>
    </row>
    <row r="28" spans="1:10" x14ac:dyDescent="0.2">
      <c r="A28" s="144"/>
      <c r="B28" s="133"/>
      <c r="C28" s="151"/>
      <c r="D28" s="136"/>
      <c r="E28" s="139"/>
      <c r="F28" s="74" t="s">
        <v>367</v>
      </c>
      <c r="G28" s="74" t="s">
        <v>368</v>
      </c>
      <c r="H28" s="105" t="s">
        <v>9</v>
      </c>
      <c r="I28" s="106" t="s">
        <v>369</v>
      </c>
      <c r="J28" s="141"/>
    </row>
    <row r="29" spans="1:10" x14ac:dyDescent="0.2">
      <c r="A29" s="144"/>
      <c r="B29" s="133"/>
      <c r="C29" s="151"/>
      <c r="D29" s="136"/>
      <c r="E29" s="139"/>
      <c r="F29" s="74" t="s">
        <v>382</v>
      </c>
      <c r="G29" s="74" t="s">
        <v>383</v>
      </c>
      <c r="H29" s="105" t="s">
        <v>9</v>
      </c>
      <c r="I29" s="106" t="s">
        <v>384</v>
      </c>
      <c r="J29" s="142"/>
    </row>
    <row r="30" spans="1:10" x14ac:dyDescent="0.2">
      <c r="A30" s="144" t="s">
        <v>682</v>
      </c>
      <c r="B30" s="133" t="s">
        <v>553</v>
      </c>
      <c r="C30" s="151" t="s">
        <v>558</v>
      </c>
      <c r="D30" s="135" t="s">
        <v>686</v>
      </c>
      <c r="E30" s="139">
        <v>10</v>
      </c>
      <c r="F30" s="71" t="s">
        <v>182</v>
      </c>
      <c r="G30" s="71" t="s">
        <v>183</v>
      </c>
      <c r="H30" s="105" t="s">
        <v>25</v>
      </c>
      <c r="I30" s="106" t="s">
        <v>184</v>
      </c>
      <c r="J30" s="140" t="str">
        <f>"122,5"</f>
        <v>122,5</v>
      </c>
    </row>
    <row r="31" spans="1:10" x14ac:dyDescent="0.2">
      <c r="A31" s="144"/>
      <c r="B31" s="133"/>
      <c r="C31" s="151"/>
      <c r="D31" s="136"/>
      <c r="E31" s="139"/>
      <c r="F31" s="71" t="s">
        <v>354</v>
      </c>
      <c r="G31" s="71" t="s">
        <v>355</v>
      </c>
      <c r="H31" s="105" t="s">
        <v>25</v>
      </c>
      <c r="I31" s="106" t="s">
        <v>55</v>
      </c>
      <c r="J31" s="141"/>
    </row>
    <row r="32" spans="1:10" x14ac:dyDescent="0.2">
      <c r="A32" s="144"/>
      <c r="B32" s="133"/>
      <c r="C32" s="151"/>
      <c r="D32" s="136"/>
      <c r="E32" s="139"/>
      <c r="F32" s="74" t="s">
        <v>179</v>
      </c>
      <c r="G32" s="74" t="s">
        <v>180</v>
      </c>
      <c r="H32" s="105" t="s">
        <v>25</v>
      </c>
      <c r="I32" s="106" t="s">
        <v>181</v>
      </c>
      <c r="J32" s="142"/>
    </row>
    <row r="33" spans="1:10" x14ac:dyDescent="0.2">
      <c r="A33" s="144" t="s">
        <v>682</v>
      </c>
      <c r="B33" s="133" t="s">
        <v>553</v>
      </c>
      <c r="C33" s="151" t="s">
        <v>558</v>
      </c>
      <c r="D33" s="135" t="s">
        <v>686</v>
      </c>
      <c r="E33" s="139">
        <v>11</v>
      </c>
      <c r="F33" s="71" t="s">
        <v>370</v>
      </c>
      <c r="G33" s="71" t="s">
        <v>72</v>
      </c>
      <c r="H33" s="105" t="s">
        <v>17</v>
      </c>
      <c r="I33" s="106" t="s">
        <v>371</v>
      </c>
      <c r="J33" s="140" t="str">
        <f>"112"</f>
        <v>112</v>
      </c>
    </row>
    <row r="34" spans="1:10" x14ac:dyDescent="0.2">
      <c r="A34" s="144"/>
      <c r="B34" s="133"/>
      <c r="C34" s="151"/>
      <c r="D34" s="136"/>
      <c r="E34" s="139"/>
      <c r="F34" s="74" t="s">
        <v>114</v>
      </c>
      <c r="G34" s="74" t="s">
        <v>115</v>
      </c>
      <c r="H34" s="105" t="s">
        <v>17</v>
      </c>
      <c r="I34" s="106" t="s">
        <v>116</v>
      </c>
      <c r="J34" s="141"/>
    </row>
    <row r="35" spans="1:10" x14ac:dyDescent="0.2">
      <c r="A35" s="144"/>
      <c r="B35" s="133"/>
      <c r="C35" s="151"/>
      <c r="D35" s="136"/>
      <c r="E35" s="139"/>
      <c r="F35" s="74" t="s">
        <v>15</v>
      </c>
      <c r="G35" s="74" t="s">
        <v>16</v>
      </c>
      <c r="H35" s="105" t="s">
        <v>17</v>
      </c>
      <c r="I35" s="106" t="s">
        <v>18</v>
      </c>
      <c r="J35" s="141"/>
    </row>
    <row r="36" spans="1:10" x14ac:dyDescent="0.2">
      <c r="A36" s="144" t="s">
        <v>682</v>
      </c>
      <c r="B36" s="133" t="s">
        <v>553</v>
      </c>
      <c r="C36" s="145" t="s">
        <v>684</v>
      </c>
      <c r="D36" s="135" t="s">
        <v>686</v>
      </c>
      <c r="E36" s="155">
        <v>1</v>
      </c>
      <c r="F36" s="123" t="s">
        <v>49</v>
      </c>
      <c r="G36" s="123" t="s">
        <v>50</v>
      </c>
      <c r="H36" s="91" t="s">
        <v>17</v>
      </c>
      <c r="I36" s="92" t="s">
        <v>51</v>
      </c>
      <c r="J36" s="140" t="str">
        <f>"131,5"</f>
        <v>131,5</v>
      </c>
    </row>
    <row r="37" spans="1:10" x14ac:dyDescent="0.2">
      <c r="A37" s="144"/>
      <c r="B37" s="133"/>
      <c r="C37" s="145"/>
      <c r="D37" s="136"/>
      <c r="E37" s="155"/>
      <c r="F37" s="74" t="s">
        <v>30</v>
      </c>
      <c r="G37" s="74" t="s">
        <v>31</v>
      </c>
      <c r="H37" s="105" t="s">
        <v>17</v>
      </c>
      <c r="I37" s="106" t="s">
        <v>32</v>
      </c>
      <c r="J37" s="141"/>
    </row>
    <row r="38" spans="1:10" x14ac:dyDescent="0.2">
      <c r="A38" s="144"/>
      <c r="B38" s="133"/>
      <c r="C38" s="145"/>
      <c r="D38" s="136"/>
      <c r="E38" s="155"/>
      <c r="F38" s="74" t="s">
        <v>137</v>
      </c>
      <c r="G38" s="74" t="s">
        <v>138</v>
      </c>
      <c r="H38" s="105" t="s">
        <v>17</v>
      </c>
      <c r="I38" s="106" t="s">
        <v>139</v>
      </c>
      <c r="J38" s="142"/>
    </row>
    <row r="39" spans="1:10" x14ac:dyDescent="0.2">
      <c r="A39" s="144" t="s">
        <v>682</v>
      </c>
      <c r="B39" s="133" t="s">
        <v>553</v>
      </c>
      <c r="C39" s="145" t="s">
        <v>684</v>
      </c>
      <c r="D39" s="135" t="s">
        <v>686</v>
      </c>
      <c r="E39" s="152">
        <v>2</v>
      </c>
      <c r="F39" s="74" t="s">
        <v>372</v>
      </c>
      <c r="G39" s="74" t="s">
        <v>373</v>
      </c>
      <c r="H39" s="105" t="s">
        <v>9</v>
      </c>
      <c r="I39" s="106" t="s">
        <v>374</v>
      </c>
      <c r="J39" s="140" t="str">
        <f>"124,25"</f>
        <v>124,25</v>
      </c>
    </row>
    <row r="40" spans="1:10" x14ac:dyDescent="0.2">
      <c r="A40" s="144"/>
      <c r="B40" s="133"/>
      <c r="C40" s="145"/>
      <c r="D40" s="136"/>
      <c r="E40" s="153"/>
      <c r="F40" s="74" t="s">
        <v>486</v>
      </c>
      <c r="G40" s="74" t="s">
        <v>482</v>
      </c>
      <c r="H40" s="105" t="s">
        <v>9</v>
      </c>
      <c r="I40" s="106" t="s">
        <v>487</v>
      </c>
      <c r="J40" s="141"/>
    </row>
    <row r="41" spans="1:10" x14ac:dyDescent="0.2">
      <c r="A41" s="144"/>
      <c r="B41" s="133"/>
      <c r="C41" s="145"/>
      <c r="D41" s="136"/>
      <c r="E41" s="154"/>
      <c r="F41" s="74" t="s">
        <v>156</v>
      </c>
      <c r="G41" s="74" t="s">
        <v>157</v>
      </c>
      <c r="H41" s="105" t="s">
        <v>17</v>
      </c>
      <c r="I41" s="106" t="s">
        <v>158</v>
      </c>
      <c r="J41" s="142"/>
    </row>
    <row r="42" spans="1:10" x14ac:dyDescent="0.2">
      <c r="A42" s="144" t="s">
        <v>682</v>
      </c>
      <c r="B42" s="133" t="s">
        <v>553</v>
      </c>
      <c r="C42" s="145" t="s">
        <v>684</v>
      </c>
      <c r="D42" s="135" t="s">
        <v>686</v>
      </c>
      <c r="E42" s="152">
        <v>3</v>
      </c>
      <c r="F42" s="71" t="s">
        <v>389</v>
      </c>
      <c r="G42" s="71" t="s">
        <v>72</v>
      </c>
      <c r="H42" s="105" t="s">
        <v>21</v>
      </c>
      <c r="I42" s="106" t="s">
        <v>390</v>
      </c>
      <c r="J42" s="140" t="str">
        <f>"105"</f>
        <v>105</v>
      </c>
    </row>
    <row r="43" spans="1:10" x14ac:dyDescent="0.2">
      <c r="A43" s="144"/>
      <c r="B43" s="133"/>
      <c r="C43" s="145"/>
      <c r="D43" s="136"/>
      <c r="E43" s="153"/>
      <c r="F43" s="71" t="s">
        <v>688</v>
      </c>
      <c r="G43" s="71" t="s">
        <v>689</v>
      </c>
      <c r="H43" s="105" t="s">
        <v>21</v>
      </c>
      <c r="I43" s="106" t="s">
        <v>690</v>
      </c>
      <c r="J43" s="141"/>
    </row>
    <row r="44" spans="1:10" x14ac:dyDescent="0.2">
      <c r="A44" s="144"/>
      <c r="B44" s="133"/>
      <c r="C44" s="145"/>
      <c r="D44" s="136"/>
      <c r="E44" s="154"/>
      <c r="F44" s="71" t="s">
        <v>691</v>
      </c>
      <c r="G44" s="71" t="s">
        <v>692</v>
      </c>
      <c r="H44" s="105" t="s">
        <v>21</v>
      </c>
      <c r="I44" s="106" t="s">
        <v>693</v>
      </c>
      <c r="J44" s="142"/>
    </row>
    <row r="45" spans="1:10" x14ac:dyDescent="0.2">
      <c r="A45" s="144" t="s">
        <v>682</v>
      </c>
      <c r="B45" s="133" t="s">
        <v>553</v>
      </c>
      <c r="C45" s="145" t="s">
        <v>684</v>
      </c>
      <c r="D45" s="135" t="s">
        <v>686</v>
      </c>
      <c r="E45" s="152">
        <v>4</v>
      </c>
      <c r="F45" s="74" t="s">
        <v>351</v>
      </c>
      <c r="G45" s="74" t="s">
        <v>352</v>
      </c>
      <c r="H45" s="105" t="s">
        <v>9</v>
      </c>
      <c r="I45" s="106" t="s">
        <v>353</v>
      </c>
      <c r="J45" s="140" t="str">
        <f>"103,5"</f>
        <v>103,5</v>
      </c>
    </row>
    <row r="46" spans="1:10" x14ac:dyDescent="0.2">
      <c r="A46" s="144"/>
      <c r="B46" s="133"/>
      <c r="C46" s="145"/>
      <c r="D46" s="136"/>
      <c r="E46" s="153"/>
      <c r="F46" s="74" t="s">
        <v>162</v>
      </c>
      <c r="G46" s="74" t="s">
        <v>163</v>
      </c>
      <c r="H46" s="105" t="s">
        <v>9</v>
      </c>
      <c r="I46" s="106" t="s">
        <v>164</v>
      </c>
      <c r="J46" s="141"/>
    </row>
    <row r="47" spans="1:10" x14ac:dyDescent="0.2">
      <c r="A47" s="144"/>
      <c r="B47" s="133"/>
      <c r="C47" s="145"/>
      <c r="D47" s="136"/>
      <c r="E47" s="154"/>
      <c r="F47" s="74" t="s">
        <v>281</v>
      </c>
      <c r="G47" s="74" t="s">
        <v>282</v>
      </c>
      <c r="H47" s="105" t="s">
        <v>9</v>
      </c>
      <c r="I47" s="106" t="s">
        <v>283</v>
      </c>
      <c r="J47" s="142"/>
    </row>
    <row r="48" spans="1:10" x14ac:dyDescent="0.2">
      <c r="A48" s="144" t="s">
        <v>682</v>
      </c>
      <c r="B48" s="133" t="s">
        <v>553</v>
      </c>
      <c r="C48" s="145" t="s">
        <v>684</v>
      </c>
      <c r="D48" s="135" t="s">
        <v>686</v>
      </c>
      <c r="E48" s="152">
        <v>5</v>
      </c>
      <c r="F48" s="71" t="s">
        <v>365</v>
      </c>
      <c r="G48" s="71" t="s">
        <v>366</v>
      </c>
      <c r="H48" s="105" t="s">
        <v>25</v>
      </c>
      <c r="I48" s="106" t="s">
        <v>361</v>
      </c>
      <c r="J48" s="140" t="str">
        <f>"61,5"</f>
        <v>61,5</v>
      </c>
    </row>
    <row r="49" spans="1:10" x14ac:dyDescent="0.2">
      <c r="A49" s="144"/>
      <c r="B49" s="133"/>
      <c r="C49" s="145"/>
      <c r="D49" s="136"/>
      <c r="E49" s="153"/>
      <c r="F49" s="74" t="s">
        <v>291</v>
      </c>
      <c r="G49" s="74" t="s">
        <v>292</v>
      </c>
      <c r="H49" s="105" t="s">
        <v>25</v>
      </c>
      <c r="I49" s="106" t="s">
        <v>293</v>
      </c>
      <c r="J49" s="142"/>
    </row>
    <row r="50" spans="1:10" x14ac:dyDescent="0.2">
      <c r="A50" s="144"/>
      <c r="B50" s="133"/>
      <c r="C50" s="145"/>
      <c r="D50" s="136"/>
      <c r="E50" s="154"/>
      <c r="F50" s="11"/>
      <c r="G50" s="11"/>
      <c r="H50" s="11"/>
      <c r="I50" s="11"/>
      <c r="J50" s="124"/>
    </row>
    <row r="51" spans="1:10" x14ac:dyDescent="0.2">
      <c r="J51" s="48"/>
    </row>
    <row r="52" spans="1:10" x14ac:dyDescent="0.2">
      <c r="J52" s="48"/>
    </row>
  </sheetData>
  <mergeCells count="97">
    <mergeCell ref="A33:A35"/>
    <mergeCell ref="B33:B35"/>
    <mergeCell ref="C33:C35"/>
    <mergeCell ref="D33:D35"/>
    <mergeCell ref="E33:E35"/>
    <mergeCell ref="E3:E5"/>
    <mergeCell ref="C3:C5"/>
    <mergeCell ref="A3:A5"/>
    <mergeCell ref="B3:B5"/>
    <mergeCell ref="D3:D5"/>
    <mergeCell ref="A36:A38"/>
    <mergeCell ref="B36:B38"/>
    <mergeCell ref="C36:C38"/>
    <mergeCell ref="D36:D38"/>
    <mergeCell ref="E36:E38"/>
    <mergeCell ref="J6:J8"/>
    <mergeCell ref="A9:A11"/>
    <mergeCell ref="B9:B11"/>
    <mergeCell ref="C9:C11"/>
    <mergeCell ref="D9:D11"/>
    <mergeCell ref="E9:E11"/>
    <mergeCell ref="J9:J11"/>
    <mergeCell ref="A6:A8"/>
    <mergeCell ref="B6:B8"/>
    <mergeCell ref="C6:C8"/>
    <mergeCell ref="D6:D8"/>
    <mergeCell ref="E6:E8"/>
    <mergeCell ref="J12:J14"/>
    <mergeCell ref="A15:A17"/>
    <mergeCell ref="B15:B17"/>
    <mergeCell ref="C15:C17"/>
    <mergeCell ref="D15:D17"/>
    <mergeCell ref="E15:E17"/>
    <mergeCell ref="J15:J17"/>
    <mergeCell ref="A12:A14"/>
    <mergeCell ref="B12:B14"/>
    <mergeCell ref="C12:C14"/>
    <mergeCell ref="D12:D14"/>
    <mergeCell ref="E12:E14"/>
    <mergeCell ref="J18:J20"/>
    <mergeCell ref="A21:A23"/>
    <mergeCell ref="B21:B23"/>
    <mergeCell ref="C21:C23"/>
    <mergeCell ref="D21:D23"/>
    <mergeCell ref="E21:E23"/>
    <mergeCell ref="J21:J23"/>
    <mergeCell ref="A18:A20"/>
    <mergeCell ref="B18:B20"/>
    <mergeCell ref="C18:C20"/>
    <mergeCell ref="D18:D20"/>
    <mergeCell ref="E18:E20"/>
    <mergeCell ref="J27:J29"/>
    <mergeCell ref="A24:A26"/>
    <mergeCell ref="B24:B26"/>
    <mergeCell ref="C24:C26"/>
    <mergeCell ref="D24:D26"/>
    <mergeCell ref="E24:E26"/>
    <mergeCell ref="A27:A29"/>
    <mergeCell ref="B27:B29"/>
    <mergeCell ref="C27:C29"/>
    <mergeCell ref="D27:D29"/>
    <mergeCell ref="E27:E29"/>
    <mergeCell ref="J33:J35"/>
    <mergeCell ref="A1:J1"/>
    <mergeCell ref="A39:A41"/>
    <mergeCell ref="B39:B41"/>
    <mergeCell ref="C39:C41"/>
    <mergeCell ref="D39:D41"/>
    <mergeCell ref="E39:E41"/>
    <mergeCell ref="J36:J38"/>
    <mergeCell ref="J3:J5"/>
    <mergeCell ref="A30:A32"/>
    <mergeCell ref="B30:B32"/>
    <mergeCell ref="C30:C32"/>
    <mergeCell ref="D30:D32"/>
    <mergeCell ref="E30:E32"/>
    <mergeCell ref="J30:J32"/>
    <mergeCell ref="J24:J26"/>
    <mergeCell ref="J39:J41"/>
    <mergeCell ref="A45:A47"/>
    <mergeCell ref="B45:B47"/>
    <mergeCell ref="C45:C47"/>
    <mergeCell ref="D45:D47"/>
    <mergeCell ref="E45:E47"/>
    <mergeCell ref="J42:J44"/>
    <mergeCell ref="A42:A44"/>
    <mergeCell ref="B42:B44"/>
    <mergeCell ref="C42:C44"/>
    <mergeCell ref="D42:D44"/>
    <mergeCell ref="E42:E44"/>
    <mergeCell ref="J45:J47"/>
    <mergeCell ref="J48:J49"/>
    <mergeCell ref="A48:A50"/>
    <mergeCell ref="B48:B50"/>
    <mergeCell ref="C48:C50"/>
    <mergeCell ref="D48:D50"/>
    <mergeCell ref="E48:E50"/>
  </mergeCells>
  <pageMargins left="0.39370078740157483" right="0.51181102362204722" top="0.11811023622047245" bottom="0.11811023622047245" header="0.11811023622047245" footer="0.11811023622047245"/>
  <pageSetup paperSize="9" orientation="landscape" horizontalDpi="200" verticalDpi="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29" sqref="E29"/>
    </sheetView>
  </sheetViews>
  <sheetFormatPr baseColWidth="10" defaultColWidth="11.42578125" defaultRowHeight="12.75" x14ac:dyDescent="0.2"/>
  <sheetData>
    <row r="1" spans="1:1" x14ac:dyDescent="0.2">
      <c r="A1" t="s">
        <v>687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5" sqref="D25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topLeftCell="B1" workbookViewId="0"/>
  </sheetViews>
  <sheetFormatPr baseColWidth="10" defaultColWidth="11.42578125" defaultRowHeight="12.75" x14ac:dyDescent="0.2"/>
  <cols>
    <col min="1" max="1" width="0" hidden="1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IV65536"/>
    </sheetView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1253"/>
  <sheetViews>
    <sheetView zoomScaleNormal="100" workbookViewId="0">
      <pane ySplit="3" topLeftCell="A4" activePane="bottomLeft" state="frozen"/>
      <selection activeCell="C1" sqref="C1"/>
      <selection pane="bottomLeft" activeCell="D91" sqref="D91"/>
    </sheetView>
  </sheetViews>
  <sheetFormatPr baseColWidth="10" defaultColWidth="25.140625" defaultRowHeight="12.75" x14ac:dyDescent="0.2"/>
  <cols>
    <col min="1" max="1" width="26.28515625" style="31" customWidth="1"/>
    <col min="2" max="2" width="12.42578125" style="31" customWidth="1"/>
    <col min="3" max="3" width="30.7109375" style="31" customWidth="1"/>
    <col min="4" max="4" width="13.85546875" style="31" customWidth="1"/>
    <col min="5" max="5" width="4.42578125" style="31" bestFit="1" customWidth="1"/>
    <col min="6" max="6" width="3.85546875" style="31" bestFit="1" customWidth="1"/>
    <col min="7" max="7" width="3.5703125" style="31" bestFit="1" customWidth="1"/>
    <col min="8" max="8" width="3.5703125" style="126" bestFit="1" customWidth="1"/>
    <col min="9" max="9" width="4.42578125" style="32" customWidth="1"/>
    <col min="10" max="11" width="4.42578125" style="43" bestFit="1" customWidth="1"/>
    <col min="12" max="12" width="5.140625" style="32" customWidth="1"/>
    <col min="13" max="13" width="4" style="39" bestFit="1" customWidth="1"/>
    <col min="14" max="14" width="18.7109375" style="31" bestFit="1" customWidth="1"/>
    <col min="15" max="15" width="10.5703125" style="31" bestFit="1" customWidth="1"/>
    <col min="16" max="16" width="27.28515625" style="109" customWidth="1"/>
    <col min="17" max="17" width="12.140625" style="31" bestFit="1" customWidth="1"/>
    <col min="18" max="18" width="4.42578125" style="31" bestFit="1" customWidth="1"/>
    <col min="19" max="19" width="3.85546875" style="31" bestFit="1" customWidth="1"/>
    <col min="20" max="21" width="3.5703125" style="32" bestFit="1" customWidth="1"/>
    <col min="22" max="22" width="5.28515625" style="32" bestFit="1" customWidth="1"/>
    <col min="23" max="24" width="4.42578125" style="43" bestFit="1" customWidth="1"/>
    <col min="25" max="25" width="6" style="32" bestFit="1" customWidth="1"/>
    <col min="26" max="16384" width="25.140625" style="31"/>
  </cols>
  <sheetData>
    <row r="1" spans="1:25" x14ac:dyDescent="0.2">
      <c r="H1" s="32"/>
      <c r="J1" s="50" t="s">
        <v>0</v>
      </c>
      <c r="K1" s="50" t="s">
        <v>0</v>
      </c>
      <c r="W1" s="56" t="s">
        <v>0</v>
      </c>
      <c r="X1" s="56" t="s">
        <v>0</v>
      </c>
    </row>
    <row r="2" spans="1:25" x14ac:dyDescent="0.2">
      <c r="E2" s="53" t="s">
        <v>1</v>
      </c>
      <c r="F2" s="53" t="s">
        <v>2</v>
      </c>
      <c r="G2" s="53" t="s">
        <v>3</v>
      </c>
      <c r="H2" s="87" t="s">
        <v>4</v>
      </c>
      <c r="I2" s="87" t="s">
        <v>5</v>
      </c>
      <c r="J2" s="50" t="s">
        <v>1</v>
      </c>
      <c r="K2" s="50" t="s">
        <v>2</v>
      </c>
      <c r="L2" s="128" t="s">
        <v>6</v>
      </c>
      <c r="R2" s="57" t="s">
        <v>1</v>
      </c>
      <c r="S2" s="57" t="s">
        <v>2</v>
      </c>
      <c r="T2" s="60" t="s">
        <v>3</v>
      </c>
      <c r="U2" s="60" t="s">
        <v>4</v>
      </c>
      <c r="V2" s="60" t="s">
        <v>5</v>
      </c>
      <c r="W2" s="56" t="s">
        <v>1</v>
      </c>
      <c r="X2" s="56" t="s">
        <v>2</v>
      </c>
      <c r="Y2" s="128" t="s">
        <v>6</v>
      </c>
    </row>
    <row r="3" spans="1:25" s="33" customFormat="1" x14ac:dyDescent="0.2">
      <c r="E3" s="54">
        <f>SUM(E4:E230)</f>
        <v>74</v>
      </c>
      <c r="F3" s="54">
        <f>SUM(F4:F230)</f>
        <v>78</v>
      </c>
      <c r="G3" s="54">
        <f>SUM(G4:G230)</f>
        <v>32</v>
      </c>
      <c r="H3" s="87">
        <f>SUM(H4:H230)</f>
        <v>41</v>
      </c>
      <c r="I3" s="87">
        <f>SUM(I4:I230)</f>
        <v>28</v>
      </c>
      <c r="J3" s="49">
        <f>SUM(J4:J118)</f>
        <v>11</v>
      </c>
      <c r="K3" s="49">
        <f>SUM(K4:K118)</f>
        <v>11</v>
      </c>
      <c r="L3" s="128"/>
      <c r="P3" s="43"/>
      <c r="R3" s="58">
        <f>SUM(R4:R99)</f>
        <v>45</v>
      </c>
      <c r="S3" s="58">
        <f>SUM(S4:S99)</f>
        <v>51</v>
      </c>
      <c r="T3" s="58">
        <f>SUM(T4:T99)</f>
        <v>24</v>
      </c>
      <c r="U3" s="58">
        <f>SUM(U4:U99)</f>
        <v>20</v>
      </c>
      <c r="V3" s="58">
        <f>SUM(V4:V99)</f>
        <v>19</v>
      </c>
      <c r="W3" s="47">
        <f>SUM(W4:W70)</f>
        <v>8</v>
      </c>
      <c r="X3" s="47">
        <f>SUM(X4:X70)</f>
        <v>8</v>
      </c>
      <c r="Y3" s="128"/>
    </row>
    <row r="4" spans="1:25" x14ac:dyDescent="0.2">
      <c r="A4" s="74" t="s">
        <v>203</v>
      </c>
      <c r="B4" s="74" t="s">
        <v>204</v>
      </c>
      <c r="C4" s="72" t="s">
        <v>205</v>
      </c>
      <c r="D4" s="73" t="s">
        <v>206</v>
      </c>
      <c r="E4" s="55">
        <v>1</v>
      </c>
      <c r="F4" s="55">
        <v>1</v>
      </c>
      <c r="G4" s="87"/>
      <c r="H4" s="87"/>
      <c r="I4" s="87"/>
      <c r="J4" s="51"/>
      <c r="K4" s="51"/>
      <c r="L4" s="94">
        <f t="shared" ref="L4:L35" si="0">SUM(E4:K4)</f>
        <v>2</v>
      </c>
      <c r="M4" s="40">
        <v>1</v>
      </c>
      <c r="N4" s="71" t="s">
        <v>152</v>
      </c>
      <c r="O4" s="71" t="s">
        <v>153</v>
      </c>
      <c r="P4" s="72" t="s">
        <v>154</v>
      </c>
      <c r="Q4" s="73" t="s">
        <v>155</v>
      </c>
      <c r="R4" s="59"/>
      <c r="S4" s="59"/>
      <c r="T4" s="60"/>
      <c r="U4" s="60">
        <v>1</v>
      </c>
      <c r="V4" s="60"/>
      <c r="W4" s="47"/>
      <c r="X4" s="47"/>
      <c r="Y4" s="94">
        <f t="shared" ref="Y4:Y27" si="1">SUM(R4:X4)</f>
        <v>1</v>
      </c>
    </row>
    <row r="5" spans="1:25" x14ac:dyDescent="0.2">
      <c r="A5" s="74" t="s">
        <v>449</v>
      </c>
      <c r="B5" s="74" t="s">
        <v>334</v>
      </c>
      <c r="C5" s="72" t="s">
        <v>450</v>
      </c>
      <c r="D5" s="73" t="s">
        <v>451</v>
      </c>
      <c r="E5" s="55">
        <v>1</v>
      </c>
      <c r="F5" s="55"/>
      <c r="G5" s="87"/>
      <c r="H5" s="87"/>
      <c r="I5" s="87"/>
      <c r="J5" s="49"/>
      <c r="K5" s="49"/>
      <c r="L5" s="94">
        <f t="shared" si="0"/>
        <v>1</v>
      </c>
      <c r="M5" s="40">
        <v>2</v>
      </c>
      <c r="N5" s="71" t="s">
        <v>310</v>
      </c>
      <c r="O5" s="71" t="s">
        <v>311</v>
      </c>
      <c r="P5" s="72" t="s">
        <v>312</v>
      </c>
      <c r="Q5" s="73" t="s">
        <v>313</v>
      </c>
      <c r="R5" s="59"/>
      <c r="S5" s="59"/>
      <c r="T5" s="60"/>
      <c r="U5" s="97">
        <v>1</v>
      </c>
      <c r="V5" s="60"/>
      <c r="W5" s="47"/>
      <c r="X5" s="47"/>
      <c r="Y5" s="94">
        <f t="shared" si="1"/>
        <v>1</v>
      </c>
    </row>
    <row r="6" spans="1:25" x14ac:dyDescent="0.2">
      <c r="A6" s="74" t="s">
        <v>509</v>
      </c>
      <c r="B6" s="74" t="s">
        <v>510</v>
      </c>
      <c r="C6" s="72" t="s">
        <v>450</v>
      </c>
      <c r="D6" s="73" t="s">
        <v>511</v>
      </c>
      <c r="E6" s="55">
        <v>1</v>
      </c>
      <c r="F6" s="55"/>
      <c r="G6" s="87"/>
      <c r="H6" s="87"/>
      <c r="I6" s="87"/>
      <c r="J6" s="49"/>
      <c r="K6" s="49"/>
      <c r="L6" s="94">
        <f t="shared" si="0"/>
        <v>1</v>
      </c>
      <c r="M6" s="40">
        <v>3</v>
      </c>
      <c r="N6" s="71" t="s">
        <v>336</v>
      </c>
      <c r="O6" s="71" t="s">
        <v>337</v>
      </c>
      <c r="P6" s="72" t="s">
        <v>312</v>
      </c>
      <c r="Q6" s="73" t="s">
        <v>338</v>
      </c>
      <c r="R6" s="59">
        <v>1</v>
      </c>
      <c r="S6" s="59"/>
      <c r="T6" s="60"/>
      <c r="U6" s="97"/>
      <c r="V6" s="60"/>
      <c r="W6" s="47"/>
      <c r="X6" s="47"/>
      <c r="Y6" s="94">
        <f t="shared" si="1"/>
        <v>1</v>
      </c>
    </row>
    <row r="7" spans="1:25" x14ac:dyDescent="0.2">
      <c r="A7" s="74" t="s">
        <v>440</v>
      </c>
      <c r="B7" s="74" t="s">
        <v>441</v>
      </c>
      <c r="C7" s="72" t="s">
        <v>154</v>
      </c>
      <c r="D7" s="73" t="s">
        <v>442</v>
      </c>
      <c r="E7" s="55"/>
      <c r="F7" s="55"/>
      <c r="G7" s="86"/>
      <c r="H7" s="87">
        <v>1</v>
      </c>
      <c r="I7" s="87"/>
      <c r="J7" s="49"/>
      <c r="K7" s="49"/>
      <c r="L7" s="94">
        <f t="shared" si="0"/>
        <v>1</v>
      </c>
      <c r="M7" s="40">
        <v>4</v>
      </c>
      <c r="N7" s="71" t="s">
        <v>27</v>
      </c>
      <c r="O7" s="71" t="s">
        <v>28</v>
      </c>
      <c r="P7" s="72" t="s">
        <v>25</v>
      </c>
      <c r="Q7" s="73" t="s">
        <v>29</v>
      </c>
      <c r="R7" s="59">
        <v>1</v>
      </c>
      <c r="S7" s="59"/>
      <c r="T7" s="60"/>
      <c r="U7" s="60"/>
      <c r="V7" s="60"/>
      <c r="W7" s="47"/>
      <c r="X7" s="47"/>
      <c r="Y7" s="94">
        <f t="shared" si="1"/>
        <v>1</v>
      </c>
    </row>
    <row r="8" spans="1:25" x14ac:dyDescent="0.2">
      <c r="A8" s="74" t="s">
        <v>452</v>
      </c>
      <c r="B8" s="74" t="s">
        <v>453</v>
      </c>
      <c r="C8" s="72" t="s">
        <v>154</v>
      </c>
      <c r="D8" s="73" t="s">
        <v>454</v>
      </c>
      <c r="E8" s="55"/>
      <c r="F8" s="55">
        <v>1</v>
      </c>
      <c r="G8" s="86"/>
      <c r="H8" s="87"/>
      <c r="I8" s="87"/>
      <c r="J8" s="50"/>
      <c r="K8" s="50"/>
      <c r="L8" s="94">
        <f t="shared" si="0"/>
        <v>1</v>
      </c>
      <c r="M8" s="40">
        <v>5</v>
      </c>
      <c r="N8" s="71" t="s">
        <v>33</v>
      </c>
      <c r="O8" s="71" t="s">
        <v>34</v>
      </c>
      <c r="P8" s="72" t="s">
        <v>25</v>
      </c>
      <c r="Q8" s="73" t="s">
        <v>35</v>
      </c>
      <c r="R8" s="59">
        <v>1</v>
      </c>
      <c r="S8" s="59"/>
      <c r="T8" s="60"/>
      <c r="U8" s="60"/>
      <c r="V8" s="88"/>
      <c r="W8" s="47"/>
      <c r="X8" s="47"/>
      <c r="Y8" s="94">
        <f t="shared" si="1"/>
        <v>1</v>
      </c>
    </row>
    <row r="9" spans="1:25" x14ac:dyDescent="0.2">
      <c r="A9" s="74" t="s">
        <v>458</v>
      </c>
      <c r="B9" s="74" t="s">
        <v>459</v>
      </c>
      <c r="C9" s="72" t="s">
        <v>154</v>
      </c>
      <c r="D9" s="73" t="s">
        <v>460</v>
      </c>
      <c r="E9" s="55"/>
      <c r="F9" s="55"/>
      <c r="G9" s="86"/>
      <c r="H9" s="87">
        <v>1</v>
      </c>
      <c r="I9" s="87"/>
      <c r="J9" s="49"/>
      <c r="K9" s="49"/>
      <c r="L9" s="94">
        <f t="shared" si="0"/>
        <v>1</v>
      </c>
      <c r="M9" s="40">
        <v>6</v>
      </c>
      <c r="N9" s="71" t="s">
        <v>46</v>
      </c>
      <c r="O9" s="71" t="s">
        <v>47</v>
      </c>
      <c r="P9" s="72" t="s">
        <v>25</v>
      </c>
      <c r="Q9" s="73" t="s">
        <v>48</v>
      </c>
      <c r="R9" s="59">
        <v>1</v>
      </c>
      <c r="S9" s="59">
        <v>1</v>
      </c>
      <c r="T9" s="88"/>
      <c r="U9" s="60">
        <v>1</v>
      </c>
      <c r="V9" s="60">
        <v>1</v>
      </c>
      <c r="W9" s="47">
        <v>1</v>
      </c>
      <c r="X9" s="47">
        <v>1</v>
      </c>
      <c r="Y9" s="94">
        <f t="shared" si="1"/>
        <v>6</v>
      </c>
    </row>
    <row r="10" spans="1:25" x14ac:dyDescent="0.2">
      <c r="A10" s="74" t="s">
        <v>463</v>
      </c>
      <c r="B10" s="74" t="s">
        <v>464</v>
      </c>
      <c r="C10" s="72" t="s">
        <v>154</v>
      </c>
      <c r="D10" s="73" t="s">
        <v>465</v>
      </c>
      <c r="E10" s="55"/>
      <c r="F10" s="55"/>
      <c r="G10" s="86"/>
      <c r="H10" s="87">
        <v>1</v>
      </c>
      <c r="I10" s="87"/>
      <c r="J10" s="49"/>
      <c r="K10" s="49"/>
      <c r="L10" s="94">
        <f t="shared" si="0"/>
        <v>1</v>
      </c>
      <c r="M10" s="40">
        <v>7</v>
      </c>
      <c r="N10" s="71" t="s">
        <v>59</v>
      </c>
      <c r="O10" s="71" t="s">
        <v>60</v>
      </c>
      <c r="P10" s="72" t="s">
        <v>25</v>
      </c>
      <c r="Q10" s="73" t="s">
        <v>61</v>
      </c>
      <c r="R10" s="59"/>
      <c r="S10" s="59">
        <v>1</v>
      </c>
      <c r="T10" s="60"/>
      <c r="U10" s="97"/>
      <c r="V10" s="60"/>
      <c r="W10" s="47"/>
      <c r="X10" s="47"/>
      <c r="Y10" s="94">
        <f t="shared" si="1"/>
        <v>1</v>
      </c>
    </row>
    <row r="11" spans="1:25" x14ac:dyDescent="0.2">
      <c r="A11" s="74" t="s">
        <v>476</v>
      </c>
      <c r="B11" s="74" t="s">
        <v>477</v>
      </c>
      <c r="C11" s="72" t="s">
        <v>154</v>
      </c>
      <c r="D11" s="73" t="s">
        <v>478</v>
      </c>
      <c r="E11" s="55"/>
      <c r="F11" s="55"/>
      <c r="G11" s="86"/>
      <c r="H11" s="87">
        <v>1</v>
      </c>
      <c r="I11" s="87"/>
      <c r="J11" s="49"/>
      <c r="K11" s="49"/>
      <c r="L11" s="94">
        <f t="shared" si="0"/>
        <v>1</v>
      </c>
      <c r="M11" s="40">
        <v>8</v>
      </c>
      <c r="N11" s="71" t="s">
        <v>65</v>
      </c>
      <c r="O11" s="71" t="s">
        <v>66</v>
      </c>
      <c r="P11" s="72" t="s">
        <v>25</v>
      </c>
      <c r="Q11" s="73" t="s">
        <v>67</v>
      </c>
      <c r="R11" s="59">
        <v>1</v>
      </c>
      <c r="S11" s="59">
        <v>1</v>
      </c>
      <c r="T11" s="60">
        <v>1</v>
      </c>
      <c r="U11" s="60">
        <v>1</v>
      </c>
      <c r="V11" s="60"/>
      <c r="W11" s="47">
        <v>1</v>
      </c>
      <c r="X11" s="47">
        <v>1</v>
      </c>
      <c r="Y11" s="94">
        <f t="shared" si="1"/>
        <v>6</v>
      </c>
    </row>
    <row r="12" spans="1:25" x14ac:dyDescent="0.2">
      <c r="A12" s="74" t="s">
        <v>307</v>
      </c>
      <c r="B12" s="74" t="s">
        <v>308</v>
      </c>
      <c r="C12" s="72" t="s">
        <v>154</v>
      </c>
      <c r="D12" s="73" t="s">
        <v>309</v>
      </c>
      <c r="E12" s="55"/>
      <c r="F12" s="55">
        <v>1</v>
      </c>
      <c r="G12" s="86"/>
      <c r="H12" s="87">
        <v>1</v>
      </c>
      <c r="I12" s="87"/>
      <c r="J12" s="49"/>
      <c r="K12" s="49"/>
      <c r="L12" s="94">
        <f t="shared" si="0"/>
        <v>2</v>
      </c>
      <c r="M12" s="40">
        <v>9</v>
      </c>
      <c r="N12" s="71" t="s">
        <v>71</v>
      </c>
      <c r="O12" s="71" t="s">
        <v>72</v>
      </c>
      <c r="P12" s="72" t="s">
        <v>25</v>
      </c>
      <c r="Q12" s="73" t="s">
        <v>73</v>
      </c>
      <c r="R12" s="59">
        <v>1</v>
      </c>
      <c r="S12" s="59"/>
      <c r="T12" s="60"/>
      <c r="U12" s="60">
        <v>1</v>
      </c>
      <c r="V12" s="60"/>
      <c r="W12" s="56"/>
      <c r="X12" s="47"/>
      <c r="Y12" s="94">
        <f t="shared" si="1"/>
        <v>2</v>
      </c>
    </row>
    <row r="13" spans="1:25" x14ac:dyDescent="0.2">
      <c r="A13" s="74" t="s">
        <v>504</v>
      </c>
      <c r="B13" s="74" t="s">
        <v>242</v>
      </c>
      <c r="C13" s="72" t="s">
        <v>312</v>
      </c>
      <c r="D13" s="73" t="s">
        <v>505</v>
      </c>
      <c r="E13" s="55">
        <v>1</v>
      </c>
      <c r="F13" s="55"/>
      <c r="G13" s="87"/>
      <c r="H13" s="87"/>
      <c r="I13" s="87"/>
      <c r="J13" s="49"/>
      <c r="K13" s="49"/>
      <c r="L13" s="94">
        <f t="shared" si="0"/>
        <v>1</v>
      </c>
      <c r="M13" s="40">
        <v>10</v>
      </c>
      <c r="N13" s="71" t="s">
        <v>93</v>
      </c>
      <c r="O13" s="71" t="s">
        <v>94</v>
      </c>
      <c r="P13" s="72" t="s">
        <v>25</v>
      </c>
      <c r="Q13" s="73" t="s">
        <v>95</v>
      </c>
      <c r="R13" s="59">
        <v>1</v>
      </c>
      <c r="S13" s="59"/>
      <c r="T13" s="60"/>
      <c r="U13" s="88"/>
      <c r="V13" s="88">
        <v>1</v>
      </c>
      <c r="W13" s="47"/>
      <c r="X13" s="47"/>
      <c r="Y13" s="94">
        <f t="shared" si="1"/>
        <v>2</v>
      </c>
    </row>
    <row r="14" spans="1:25" x14ac:dyDescent="0.2">
      <c r="A14" s="74" t="s">
        <v>520</v>
      </c>
      <c r="B14" s="74" t="s">
        <v>521</v>
      </c>
      <c r="C14" s="72" t="s">
        <v>312</v>
      </c>
      <c r="D14" s="73" t="s">
        <v>522</v>
      </c>
      <c r="E14" s="55">
        <v>1</v>
      </c>
      <c r="F14" s="55"/>
      <c r="G14" s="87"/>
      <c r="H14" s="87"/>
      <c r="I14" s="87"/>
      <c r="J14" s="49"/>
      <c r="K14" s="49"/>
      <c r="L14" s="32">
        <f t="shared" si="0"/>
        <v>1</v>
      </c>
      <c r="M14" s="40">
        <v>11</v>
      </c>
      <c r="N14" s="71" t="s">
        <v>105</v>
      </c>
      <c r="O14" s="71" t="s">
        <v>106</v>
      </c>
      <c r="P14" s="72" t="s">
        <v>25</v>
      </c>
      <c r="Q14" s="73" t="s">
        <v>107</v>
      </c>
      <c r="R14" s="59">
        <v>1</v>
      </c>
      <c r="S14" s="59">
        <v>1</v>
      </c>
      <c r="T14" s="60"/>
      <c r="U14" s="60"/>
      <c r="V14" s="88"/>
      <c r="W14" s="47">
        <v>1</v>
      </c>
      <c r="X14" s="47">
        <v>1</v>
      </c>
      <c r="Y14" s="94">
        <f t="shared" si="1"/>
        <v>4</v>
      </c>
    </row>
    <row r="15" spans="1:25" x14ac:dyDescent="0.2">
      <c r="A15" s="74" t="s">
        <v>523</v>
      </c>
      <c r="B15" s="74" t="s">
        <v>168</v>
      </c>
      <c r="C15" s="72" t="s">
        <v>312</v>
      </c>
      <c r="D15" s="73" t="s">
        <v>524</v>
      </c>
      <c r="E15" s="55">
        <v>1</v>
      </c>
      <c r="F15" s="55"/>
      <c r="G15" s="87"/>
      <c r="H15" s="87"/>
      <c r="I15" s="87"/>
      <c r="J15" s="49"/>
      <c r="K15" s="49"/>
      <c r="L15" s="32">
        <f t="shared" si="0"/>
        <v>1</v>
      </c>
      <c r="M15" s="40">
        <v>12</v>
      </c>
      <c r="N15" s="71" t="s">
        <v>111</v>
      </c>
      <c r="O15" s="71" t="s">
        <v>112</v>
      </c>
      <c r="P15" s="72" t="s">
        <v>25</v>
      </c>
      <c r="Q15" s="73" t="s">
        <v>113</v>
      </c>
      <c r="R15" s="59">
        <v>1</v>
      </c>
      <c r="S15" s="59">
        <v>1</v>
      </c>
      <c r="T15" s="60">
        <v>1</v>
      </c>
      <c r="U15" s="60">
        <v>1</v>
      </c>
      <c r="V15" s="60"/>
      <c r="W15" s="47"/>
      <c r="X15" s="47"/>
      <c r="Y15" s="94">
        <f t="shared" si="1"/>
        <v>4</v>
      </c>
    </row>
    <row r="16" spans="1:25" x14ac:dyDescent="0.2">
      <c r="A16" s="74" t="s">
        <v>86</v>
      </c>
      <c r="B16" s="74" t="s">
        <v>87</v>
      </c>
      <c r="C16" s="72" t="s">
        <v>25</v>
      </c>
      <c r="D16" s="73" t="s">
        <v>88</v>
      </c>
      <c r="E16" s="55">
        <v>1</v>
      </c>
      <c r="F16" s="55">
        <v>1</v>
      </c>
      <c r="G16" s="87"/>
      <c r="H16" s="87">
        <v>1</v>
      </c>
      <c r="I16" s="87"/>
      <c r="J16" s="49"/>
      <c r="K16" s="49"/>
      <c r="L16" s="94">
        <f t="shared" si="0"/>
        <v>3</v>
      </c>
      <c r="M16" s="40">
        <v>13</v>
      </c>
      <c r="N16" s="71" t="s">
        <v>123</v>
      </c>
      <c r="O16" s="71" t="s">
        <v>118</v>
      </c>
      <c r="P16" s="72" t="s">
        <v>25</v>
      </c>
      <c r="Q16" s="73" t="s">
        <v>124</v>
      </c>
      <c r="R16" s="59">
        <v>1</v>
      </c>
      <c r="S16" s="59">
        <v>1</v>
      </c>
      <c r="T16" s="60"/>
      <c r="U16" s="88"/>
      <c r="V16" s="88"/>
      <c r="W16" s="47">
        <v>1</v>
      </c>
      <c r="X16" s="47">
        <v>1</v>
      </c>
      <c r="Y16" s="94">
        <f t="shared" si="1"/>
        <v>4</v>
      </c>
    </row>
    <row r="17" spans="1:25" x14ac:dyDescent="0.2">
      <c r="A17" s="74" t="s">
        <v>414</v>
      </c>
      <c r="B17" s="74" t="s">
        <v>415</v>
      </c>
      <c r="C17" s="72" t="s">
        <v>25</v>
      </c>
      <c r="D17" s="73" t="s">
        <v>416</v>
      </c>
      <c r="E17" s="55">
        <v>1</v>
      </c>
      <c r="F17" s="55"/>
      <c r="G17" s="87"/>
      <c r="H17" s="87"/>
      <c r="I17" s="87"/>
      <c r="J17" s="49"/>
      <c r="K17" s="49"/>
      <c r="L17" s="94">
        <f t="shared" si="0"/>
        <v>1</v>
      </c>
      <c r="M17" s="40">
        <v>14</v>
      </c>
      <c r="N17" s="71" t="s">
        <v>128</v>
      </c>
      <c r="O17" s="71" t="s">
        <v>129</v>
      </c>
      <c r="P17" s="72" t="s">
        <v>25</v>
      </c>
      <c r="Q17" s="73" t="s">
        <v>130</v>
      </c>
      <c r="R17" s="59">
        <v>1</v>
      </c>
      <c r="S17" s="59">
        <v>1</v>
      </c>
      <c r="T17" s="60">
        <v>1</v>
      </c>
      <c r="U17" s="88"/>
      <c r="V17" s="60">
        <v>1</v>
      </c>
      <c r="W17" s="47"/>
      <c r="X17" s="47"/>
      <c r="Y17" s="94">
        <f t="shared" si="1"/>
        <v>4</v>
      </c>
    </row>
    <row r="18" spans="1:25" ht="13.5" customHeight="1" x14ac:dyDescent="0.2">
      <c r="A18" s="74" t="s">
        <v>420</v>
      </c>
      <c r="B18" s="74" t="s">
        <v>421</v>
      </c>
      <c r="C18" s="72" t="s">
        <v>25</v>
      </c>
      <c r="D18" s="73" t="s">
        <v>422</v>
      </c>
      <c r="E18" s="55">
        <v>1</v>
      </c>
      <c r="F18" s="55"/>
      <c r="G18" s="87"/>
      <c r="H18" s="87"/>
      <c r="I18" s="87"/>
      <c r="J18" s="51"/>
      <c r="K18" s="51"/>
      <c r="L18" s="94">
        <f t="shared" si="0"/>
        <v>1</v>
      </c>
      <c r="M18" s="40">
        <v>15</v>
      </c>
      <c r="N18" s="71" t="s">
        <v>140</v>
      </c>
      <c r="O18" s="71" t="s">
        <v>141</v>
      </c>
      <c r="P18" s="72" t="s">
        <v>25</v>
      </c>
      <c r="Q18" s="73" t="s">
        <v>142</v>
      </c>
      <c r="R18" s="59"/>
      <c r="S18" s="59">
        <v>1</v>
      </c>
      <c r="T18" s="60"/>
      <c r="U18" s="97"/>
      <c r="V18" s="60"/>
      <c r="W18" s="47"/>
      <c r="X18" s="47"/>
      <c r="Y18" s="94">
        <f t="shared" si="1"/>
        <v>1</v>
      </c>
    </row>
    <row r="19" spans="1:25" x14ac:dyDescent="0.2">
      <c r="A19" s="74" t="s">
        <v>59</v>
      </c>
      <c r="B19" s="74" t="s">
        <v>168</v>
      </c>
      <c r="C19" s="72" t="s">
        <v>25</v>
      </c>
      <c r="D19" s="73" t="s">
        <v>169</v>
      </c>
      <c r="E19" s="55">
        <v>1</v>
      </c>
      <c r="F19" s="55">
        <v>1</v>
      </c>
      <c r="G19" s="87"/>
      <c r="H19" s="87"/>
      <c r="I19" s="87"/>
      <c r="J19" s="49">
        <v>1</v>
      </c>
      <c r="K19" s="49">
        <v>1</v>
      </c>
      <c r="L19" s="94">
        <f t="shared" si="0"/>
        <v>4</v>
      </c>
      <c r="M19" s="40">
        <v>16</v>
      </c>
      <c r="N19" s="71" t="s">
        <v>146</v>
      </c>
      <c r="O19" s="71" t="s">
        <v>147</v>
      </c>
      <c r="P19" s="72" t="s">
        <v>25</v>
      </c>
      <c r="Q19" s="73" t="s">
        <v>148</v>
      </c>
      <c r="R19" s="59">
        <v>1</v>
      </c>
      <c r="S19" s="59"/>
      <c r="T19" s="88"/>
      <c r="U19" s="60"/>
      <c r="V19" s="60"/>
      <c r="W19" s="47"/>
      <c r="X19" s="47"/>
      <c r="Y19" s="94">
        <f t="shared" si="1"/>
        <v>1</v>
      </c>
    </row>
    <row r="20" spans="1:25" x14ac:dyDescent="0.2">
      <c r="A20" s="74" t="s">
        <v>173</v>
      </c>
      <c r="B20" s="74" t="s">
        <v>174</v>
      </c>
      <c r="C20" s="72" t="s">
        <v>25</v>
      </c>
      <c r="D20" s="73" t="s">
        <v>175</v>
      </c>
      <c r="E20" s="55">
        <v>1</v>
      </c>
      <c r="F20" s="55">
        <v>1</v>
      </c>
      <c r="G20" s="87"/>
      <c r="H20" s="87"/>
      <c r="I20" s="87"/>
      <c r="J20" s="49"/>
      <c r="K20" s="49"/>
      <c r="L20" s="94">
        <f t="shared" si="0"/>
        <v>2</v>
      </c>
      <c r="M20" s="40">
        <v>17</v>
      </c>
      <c r="N20" s="71" t="s">
        <v>159</v>
      </c>
      <c r="O20" s="71" t="s">
        <v>160</v>
      </c>
      <c r="P20" s="72" t="s">
        <v>25</v>
      </c>
      <c r="Q20" s="73" t="s">
        <v>161</v>
      </c>
      <c r="R20" s="59"/>
      <c r="S20" s="59">
        <v>1</v>
      </c>
      <c r="T20" s="60"/>
      <c r="U20" s="97"/>
      <c r="V20" s="60">
        <v>1</v>
      </c>
      <c r="W20" s="47"/>
      <c r="X20" s="47"/>
      <c r="Y20" s="94">
        <f t="shared" si="1"/>
        <v>2</v>
      </c>
    </row>
    <row r="21" spans="1:25" x14ac:dyDescent="0.2">
      <c r="A21" s="74" t="s">
        <v>179</v>
      </c>
      <c r="B21" s="74" t="s">
        <v>180</v>
      </c>
      <c r="C21" s="72" t="s">
        <v>25</v>
      </c>
      <c r="D21" s="73" t="s">
        <v>181</v>
      </c>
      <c r="E21" s="55"/>
      <c r="F21" s="55">
        <v>1</v>
      </c>
      <c r="G21" s="86"/>
      <c r="H21" s="87">
        <v>1</v>
      </c>
      <c r="I21" s="87">
        <v>1</v>
      </c>
      <c r="J21" s="49"/>
      <c r="K21" s="49"/>
      <c r="L21" s="94">
        <f t="shared" si="0"/>
        <v>3</v>
      </c>
      <c r="M21" s="40">
        <v>18</v>
      </c>
      <c r="N21" s="71" t="s">
        <v>182</v>
      </c>
      <c r="O21" s="71" t="s">
        <v>183</v>
      </c>
      <c r="P21" s="72" t="s">
        <v>25</v>
      </c>
      <c r="Q21" s="73" t="s">
        <v>184</v>
      </c>
      <c r="R21" s="59">
        <v>1</v>
      </c>
      <c r="S21" s="59">
        <v>1</v>
      </c>
      <c r="T21" s="60">
        <v>1</v>
      </c>
      <c r="U21" s="60">
        <v>1</v>
      </c>
      <c r="V21" s="60">
        <v>1</v>
      </c>
      <c r="W21" s="47"/>
      <c r="X21" s="56"/>
      <c r="Y21" s="94">
        <f t="shared" si="1"/>
        <v>5</v>
      </c>
    </row>
    <row r="22" spans="1:25" ht="12.75" customHeight="1" x14ac:dyDescent="0.2">
      <c r="A22" s="74" t="s">
        <v>23</v>
      </c>
      <c r="B22" s="74" t="s">
        <v>24</v>
      </c>
      <c r="C22" s="72" t="s">
        <v>25</v>
      </c>
      <c r="D22" s="73" t="s">
        <v>26</v>
      </c>
      <c r="E22" s="55">
        <v>1</v>
      </c>
      <c r="F22" s="55">
        <v>1</v>
      </c>
      <c r="G22" s="86">
        <v>1</v>
      </c>
      <c r="H22" s="87">
        <v>1</v>
      </c>
      <c r="I22" s="87"/>
      <c r="J22" s="49">
        <v>1</v>
      </c>
      <c r="K22" s="49">
        <v>1</v>
      </c>
      <c r="L22" s="94">
        <f t="shared" si="0"/>
        <v>6</v>
      </c>
      <c r="M22" s="40">
        <v>19</v>
      </c>
      <c r="N22" s="71" t="s">
        <v>200</v>
      </c>
      <c r="O22" s="71" t="s">
        <v>201</v>
      </c>
      <c r="P22" s="72" t="s">
        <v>25</v>
      </c>
      <c r="Q22" s="73" t="s">
        <v>202</v>
      </c>
      <c r="R22" s="59">
        <v>1</v>
      </c>
      <c r="S22" s="59">
        <v>1</v>
      </c>
      <c r="T22" s="60">
        <v>1</v>
      </c>
      <c r="U22" s="60">
        <v>1</v>
      </c>
      <c r="V22" s="88">
        <v>1</v>
      </c>
      <c r="W22" s="47"/>
      <c r="X22" s="47"/>
      <c r="Y22" s="94">
        <f t="shared" si="1"/>
        <v>5</v>
      </c>
    </row>
    <row r="23" spans="1:25" x14ac:dyDescent="0.2">
      <c r="A23" s="74" t="s">
        <v>214</v>
      </c>
      <c r="B23" s="74" t="s">
        <v>215</v>
      </c>
      <c r="C23" s="72" t="s">
        <v>25</v>
      </c>
      <c r="D23" s="73" t="s">
        <v>216</v>
      </c>
      <c r="E23" s="55">
        <v>1</v>
      </c>
      <c r="F23" s="55">
        <v>1</v>
      </c>
      <c r="G23" s="87"/>
      <c r="H23" s="87"/>
      <c r="I23" s="87"/>
      <c r="J23" s="49">
        <v>1</v>
      </c>
      <c r="K23" s="49">
        <v>1</v>
      </c>
      <c r="L23" s="94">
        <f t="shared" si="0"/>
        <v>4</v>
      </c>
      <c r="M23" s="40">
        <v>20</v>
      </c>
      <c r="N23" s="71" t="s">
        <v>217</v>
      </c>
      <c r="O23" s="71" t="s">
        <v>66</v>
      </c>
      <c r="P23" s="72" t="s">
        <v>25</v>
      </c>
      <c r="Q23" s="73" t="s">
        <v>218</v>
      </c>
      <c r="R23" s="59">
        <v>1</v>
      </c>
      <c r="S23" s="59">
        <v>1</v>
      </c>
      <c r="T23" s="60"/>
      <c r="U23" s="58">
        <v>1</v>
      </c>
      <c r="V23" s="88">
        <v>1</v>
      </c>
      <c r="W23" s="47"/>
      <c r="X23" s="47"/>
      <c r="Y23" s="94">
        <f t="shared" si="1"/>
        <v>4</v>
      </c>
    </row>
    <row r="24" spans="1:25" x14ac:dyDescent="0.2">
      <c r="A24" s="74" t="s">
        <v>219</v>
      </c>
      <c r="B24" s="74" t="s">
        <v>220</v>
      </c>
      <c r="C24" s="72" t="s">
        <v>25</v>
      </c>
      <c r="D24" s="73" t="s">
        <v>221</v>
      </c>
      <c r="E24" s="55">
        <v>1</v>
      </c>
      <c r="F24" s="55">
        <v>1</v>
      </c>
      <c r="G24" s="87"/>
      <c r="H24" s="87"/>
      <c r="I24" s="87"/>
      <c r="J24" s="49">
        <v>1</v>
      </c>
      <c r="K24" s="49">
        <v>1</v>
      </c>
      <c r="L24" s="94">
        <f t="shared" si="0"/>
        <v>4</v>
      </c>
      <c r="M24" s="40">
        <v>21</v>
      </c>
      <c r="N24" s="71" t="s">
        <v>234</v>
      </c>
      <c r="O24" s="71" t="s">
        <v>208</v>
      </c>
      <c r="P24" s="72" t="s">
        <v>25</v>
      </c>
      <c r="Q24" s="73" t="s">
        <v>235</v>
      </c>
      <c r="R24" s="59">
        <v>1</v>
      </c>
      <c r="S24" s="59">
        <v>1</v>
      </c>
      <c r="T24" s="60"/>
      <c r="U24" s="88"/>
      <c r="V24" s="88"/>
      <c r="W24" s="47">
        <v>1</v>
      </c>
      <c r="X24" s="47">
        <v>1</v>
      </c>
      <c r="Y24" s="94">
        <f t="shared" si="1"/>
        <v>4</v>
      </c>
    </row>
    <row r="25" spans="1:25" x14ac:dyDescent="0.2">
      <c r="A25" s="74" t="s">
        <v>96</v>
      </c>
      <c r="B25" s="74" t="s">
        <v>97</v>
      </c>
      <c r="C25" s="72" t="s">
        <v>25</v>
      </c>
      <c r="D25" s="73" t="s">
        <v>98</v>
      </c>
      <c r="E25" s="55">
        <v>1</v>
      </c>
      <c r="F25" s="55">
        <v>1</v>
      </c>
      <c r="G25" s="87"/>
      <c r="H25" s="87">
        <v>1</v>
      </c>
      <c r="I25" s="87">
        <v>1</v>
      </c>
      <c r="J25" s="49"/>
      <c r="K25" s="49"/>
      <c r="L25" s="94">
        <f t="shared" si="0"/>
        <v>4</v>
      </c>
      <c r="M25" s="40">
        <v>22</v>
      </c>
      <c r="N25" s="71" t="s">
        <v>250</v>
      </c>
      <c r="O25" s="71" t="s">
        <v>251</v>
      </c>
      <c r="P25" s="72" t="s">
        <v>25</v>
      </c>
      <c r="Q25" s="73" t="s">
        <v>252</v>
      </c>
      <c r="R25" s="59">
        <v>1</v>
      </c>
      <c r="S25" s="59"/>
      <c r="T25" s="60"/>
      <c r="U25" s="60"/>
      <c r="V25" s="60"/>
      <c r="W25" s="47"/>
      <c r="X25" s="47"/>
      <c r="Y25" s="94">
        <f t="shared" si="1"/>
        <v>1</v>
      </c>
    </row>
    <row r="26" spans="1:25" x14ac:dyDescent="0.2">
      <c r="A26" s="74" t="s">
        <v>466</v>
      </c>
      <c r="B26" s="74" t="s">
        <v>467</v>
      </c>
      <c r="C26" s="72" t="s">
        <v>25</v>
      </c>
      <c r="D26" s="73" t="s">
        <v>468</v>
      </c>
      <c r="E26" s="55"/>
      <c r="F26" s="55">
        <v>1</v>
      </c>
      <c r="G26" s="86"/>
      <c r="H26" s="87"/>
      <c r="I26" s="87"/>
      <c r="J26" s="51">
        <v>1</v>
      </c>
      <c r="K26" s="51">
        <v>1</v>
      </c>
      <c r="L26" s="94">
        <f t="shared" si="0"/>
        <v>3</v>
      </c>
      <c r="M26" s="40">
        <v>23</v>
      </c>
      <c r="N26" s="71" t="s">
        <v>262</v>
      </c>
      <c r="O26" s="71" t="s">
        <v>263</v>
      </c>
      <c r="P26" s="72" t="s">
        <v>25</v>
      </c>
      <c r="Q26" s="73" t="s">
        <v>264</v>
      </c>
      <c r="R26" s="59">
        <v>1</v>
      </c>
      <c r="S26" s="59">
        <v>1</v>
      </c>
      <c r="T26" s="60"/>
      <c r="U26" s="60"/>
      <c r="V26" s="60"/>
      <c r="W26" s="47"/>
      <c r="X26" s="47"/>
      <c r="Y26" s="94">
        <f t="shared" si="1"/>
        <v>2</v>
      </c>
    </row>
    <row r="27" spans="1:25" x14ac:dyDescent="0.2">
      <c r="A27" s="74" t="s">
        <v>269</v>
      </c>
      <c r="B27" s="74" t="s">
        <v>270</v>
      </c>
      <c r="C27" s="72" t="s">
        <v>25</v>
      </c>
      <c r="D27" s="73" t="s">
        <v>271</v>
      </c>
      <c r="E27" s="55">
        <v>1</v>
      </c>
      <c r="F27" s="55">
        <v>1</v>
      </c>
      <c r="G27" s="86">
        <v>1</v>
      </c>
      <c r="H27" s="87"/>
      <c r="I27" s="87"/>
      <c r="J27" s="49"/>
      <c r="K27" s="49"/>
      <c r="L27" s="94">
        <f t="shared" si="0"/>
        <v>3</v>
      </c>
      <c r="M27" s="40">
        <v>24</v>
      </c>
      <c r="N27" s="71" t="s">
        <v>268</v>
      </c>
      <c r="O27" s="71" t="s">
        <v>166</v>
      </c>
      <c r="P27" s="72" t="s">
        <v>25</v>
      </c>
      <c r="Q27" s="73" t="s">
        <v>161</v>
      </c>
      <c r="R27" s="59">
        <v>1</v>
      </c>
      <c r="S27" s="59">
        <v>1</v>
      </c>
      <c r="T27" s="60">
        <v>1</v>
      </c>
      <c r="U27" s="60"/>
      <c r="V27" s="88"/>
      <c r="W27" s="47"/>
      <c r="X27" s="47"/>
      <c r="Y27" s="94">
        <f t="shared" si="1"/>
        <v>3</v>
      </c>
    </row>
    <row r="28" spans="1:25" x14ac:dyDescent="0.2">
      <c r="A28" s="74" t="s">
        <v>108</v>
      </c>
      <c r="B28" s="74" t="s">
        <v>109</v>
      </c>
      <c r="C28" s="72" t="s">
        <v>25</v>
      </c>
      <c r="D28" s="73" t="s">
        <v>110</v>
      </c>
      <c r="E28" s="55">
        <v>1</v>
      </c>
      <c r="F28" s="55">
        <v>1</v>
      </c>
      <c r="G28" s="86">
        <v>1</v>
      </c>
      <c r="H28" s="87"/>
      <c r="I28" s="87"/>
      <c r="J28" s="49">
        <v>1</v>
      </c>
      <c r="K28" s="49">
        <v>1</v>
      </c>
      <c r="L28" s="94">
        <f t="shared" si="0"/>
        <v>5</v>
      </c>
      <c r="M28" s="40">
        <v>25</v>
      </c>
      <c r="N28" s="71" t="s">
        <v>694</v>
      </c>
      <c r="O28" s="71" t="s">
        <v>695</v>
      </c>
      <c r="P28" s="72" t="s">
        <v>25</v>
      </c>
      <c r="Q28" s="73" t="s">
        <v>696</v>
      </c>
      <c r="R28" s="59"/>
      <c r="S28" s="59"/>
      <c r="T28" s="59"/>
      <c r="U28" s="59"/>
      <c r="V28" s="88">
        <v>1</v>
      </c>
      <c r="W28" s="47"/>
      <c r="X28" s="47"/>
      <c r="Y28" s="32">
        <f>SUM(V28:X28)</f>
        <v>1</v>
      </c>
    </row>
    <row r="29" spans="1:25" x14ac:dyDescent="0.2">
      <c r="A29" s="74" t="s">
        <v>285</v>
      </c>
      <c r="B29" s="74" t="s">
        <v>286</v>
      </c>
      <c r="C29" s="72" t="s">
        <v>25</v>
      </c>
      <c r="D29" s="73" t="s">
        <v>287</v>
      </c>
      <c r="E29" s="55">
        <v>1</v>
      </c>
      <c r="F29" s="55">
        <v>1</v>
      </c>
      <c r="G29" s="87"/>
      <c r="H29" s="87"/>
      <c r="I29" s="87"/>
      <c r="J29" s="51">
        <v>1</v>
      </c>
      <c r="K29" s="51">
        <v>1</v>
      </c>
      <c r="L29" s="94">
        <f t="shared" si="0"/>
        <v>4</v>
      </c>
      <c r="M29" s="40">
        <v>26</v>
      </c>
      <c r="N29" s="71" t="s">
        <v>272</v>
      </c>
      <c r="O29" s="71" t="s">
        <v>273</v>
      </c>
      <c r="P29" s="72" t="s">
        <v>25</v>
      </c>
      <c r="Q29" s="73" t="s">
        <v>274</v>
      </c>
      <c r="R29" s="59">
        <v>1</v>
      </c>
      <c r="S29" s="59"/>
      <c r="T29" s="88"/>
      <c r="U29" s="60"/>
      <c r="V29" s="60"/>
      <c r="W29" s="47"/>
      <c r="X29" s="47"/>
      <c r="Y29" s="94">
        <f t="shared" ref="Y29:Y60" si="2">SUM(R29:X29)</f>
        <v>1</v>
      </c>
    </row>
    <row r="30" spans="1:25" x14ac:dyDescent="0.2">
      <c r="A30" s="74" t="s">
        <v>43</v>
      </c>
      <c r="B30" s="74" t="s">
        <v>44</v>
      </c>
      <c r="C30" s="72" t="s">
        <v>25</v>
      </c>
      <c r="D30" s="73" t="s">
        <v>45</v>
      </c>
      <c r="E30" s="55">
        <v>1</v>
      </c>
      <c r="F30" s="55">
        <v>1</v>
      </c>
      <c r="G30" s="86">
        <v>1</v>
      </c>
      <c r="H30" s="87">
        <v>1</v>
      </c>
      <c r="I30" s="87"/>
      <c r="J30" s="49"/>
      <c r="K30" s="49"/>
      <c r="L30" s="94">
        <f t="shared" si="0"/>
        <v>4</v>
      </c>
      <c r="M30" s="40">
        <v>27</v>
      </c>
      <c r="N30" s="71" t="s">
        <v>278</v>
      </c>
      <c r="O30" s="71" t="s">
        <v>279</v>
      </c>
      <c r="P30" s="72" t="s">
        <v>25</v>
      </c>
      <c r="Q30" s="73" t="s">
        <v>280</v>
      </c>
      <c r="R30" s="59">
        <v>1</v>
      </c>
      <c r="S30" s="59">
        <v>1</v>
      </c>
      <c r="T30" s="60"/>
      <c r="U30" s="88"/>
      <c r="V30" s="60"/>
      <c r="W30" s="47"/>
      <c r="X30" s="47"/>
      <c r="Y30" s="94">
        <f t="shared" si="2"/>
        <v>2</v>
      </c>
    </row>
    <row r="31" spans="1:25" x14ac:dyDescent="0.2">
      <c r="A31" s="74" t="s">
        <v>481</v>
      </c>
      <c r="B31" s="74" t="s">
        <v>482</v>
      </c>
      <c r="C31" s="72" t="s">
        <v>25</v>
      </c>
      <c r="D31" s="73" t="s">
        <v>483</v>
      </c>
      <c r="E31" s="55">
        <v>1</v>
      </c>
      <c r="F31" s="55"/>
      <c r="G31" s="87"/>
      <c r="H31" s="87"/>
      <c r="I31" s="87"/>
      <c r="J31" s="49"/>
      <c r="K31" s="49"/>
      <c r="L31" s="94">
        <f t="shared" si="0"/>
        <v>1</v>
      </c>
      <c r="M31" s="40">
        <v>28</v>
      </c>
      <c r="N31" s="71" t="s">
        <v>304</v>
      </c>
      <c r="O31" s="71" t="s">
        <v>305</v>
      </c>
      <c r="P31" s="72" t="s">
        <v>25</v>
      </c>
      <c r="Q31" s="73" t="s">
        <v>306</v>
      </c>
      <c r="R31" s="59">
        <v>1</v>
      </c>
      <c r="S31" s="59"/>
      <c r="T31" s="60"/>
      <c r="U31" s="97"/>
      <c r="V31" s="60"/>
      <c r="W31" s="47"/>
      <c r="X31" s="47"/>
      <c r="Y31" s="94">
        <f t="shared" si="2"/>
        <v>1</v>
      </c>
    </row>
    <row r="32" spans="1:25" x14ac:dyDescent="0.2">
      <c r="A32" s="74" t="s">
        <v>291</v>
      </c>
      <c r="B32" s="74" t="s">
        <v>292</v>
      </c>
      <c r="C32" s="72" t="s">
        <v>25</v>
      </c>
      <c r="D32" s="73" t="s">
        <v>293</v>
      </c>
      <c r="E32" s="55">
        <v>1</v>
      </c>
      <c r="F32" s="55">
        <v>1</v>
      </c>
      <c r="G32" s="87"/>
      <c r="H32" s="87"/>
      <c r="I32" s="87">
        <v>1</v>
      </c>
      <c r="J32" s="49"/>
      <c r="K32" s="49"/>
      <c r="L32" s="94">
        <f t="shared" si="0"/>
        <v>3</v>
      </c>
      <c r="M32" s="40">
        <v>29</v>
      </c>
      <c r="N32" s="71" t="s">
        <v>331</v>
      </c>
      <c r="O32" s="71" t="s">
        <v>332</v>
      </c>
      <c r="P32" s="72" t="s">
        <v>25</v>
      </c>
      <c r="Q32" s="73" t="s">
        <v>61</v>
      </c>
      <c r="R32" s="59">
        <v>1</v>
      </c>
      <c r="S32" s="59">
        <v>1</v>
      </c>
      <c r="T32" s="60"/>
      <c r="U32" s="97"/>
      <c r="V32" s="60"/>
      <c r="W32" s="47"/>
      <c r="X32" s="47"/>
      <c r="Y32" s="94">
        <f t="shared" si="2"/>
        <v>2</v>
      </c>
    </row>
    <row r="33" spans="1:25" x14ac:dyDescent="0.2">
      <c r="A33" s="74" t="s">
        <v>125</v>
      </c>
      <c r="B33" s="74" t="s">
        <v>126</v>
      </c>
      <c r="C33" s="72" t="s">
        <v>25</v>
      </c>
      <c r="D33" s="73" t="s">
        <v>127</v>
      </c>
      <c r="E33" s="55">
        <v>1</v>
      </c>
      <c r="F33" s="55">
        <v>1</v>
      </c>
      <c r="G33" s="86">
        <v>1</v>
      </c>
      <c r="H33" s="87"/>
      <c r="I33" s="87">
        <v>1</v>
      </c>
      <c r="J33" s="49"/>
      <c r="K33" s="49"/>
      <c r="L33" s="94">
        <f t="shared" si="0"/>
        <v>4</v>
      </c>
      <c r="M33" s="40">
        <v>30</v>
      </c>
      <c r="N33" s="71" t="s">
        <v>354</v>
      </c>
      <c r="O33" s="71" t="s">
        <v>355</v>
      </c>
      <c r="P33" s="72" t="s">
        <v>25</v>
      </c>
      <c r="Q33" s="73" t="s">
        <v>55</v>
      </c>
      <c r="R33" s="59">
        <v>1</v>
      </c>
      <c r="S33" s="59">
        <v>1</v>
      </c>
      <c r="T33" s="60">
        <v>1</v>
      </c>
      <c r="U33" s="60">
        <v>1</v>
      </c>
      <c r="V33" s="60">
        <v>1</v>
      </c>
      <c r="W33" s="47"/>
      <c r="X33" s="47"/>
      <c r="Y33" s="94">
        <f t="shared" si="2"/>
        <v>5</v>
      </c>
    </row>
    <row r="34" spans="1:25" x14ac:dyDescent="0.2">
      <c r="A34" s="74" t="s">
        <v>493</v>
      </c>
      <c r="B34" s="74" t="s">
        <v>494</v>
      </c>
      <c r="C34" s="72" t="s">
        <v>25</v>
      </c>
      <c r="D34" s="73" t="s">
        <v>495</v>
      </c>
      <c r="E34" s="55">
        <v>1</v>
      </c>
      <c r="F34" s="55"/>
      <c r="G34" s="87"/>
      <c r="H34" s="87"/>
      <c r="I34" s="87"/>
      <c r="J34" s="49"/>
      <c r="K34" s="49"/>
      <c r="L34" s="94">
        <f t="shared" si="0"/>
        <v>1</v>
      </c>
      <c r="M34" s="40">
        <v>31</v>
      </c>
      <c r="N34" s="71" t="s">
        <v>365</v>
      </c>
      <c r="O34" s="71" t="s">
        <v>366</v>
      </c>
      <c r="P34" s="72" t="s">
        <v>25</v>
      </c>
      <c r="Q34" s="73" t="s">
        <v>361</v>
      </c>
      <c r="R34" s="59">
        <v>1</v>
      </c>
      <c r="S34" s="59">
        <v>1</v>
      </c>
      <c r="T34" s="60">
        <v>1</v>
      </c>
      <c r="U34" s="60"/>
      <c r="V34" s="88">
        <v>1</v>
      </c>
      <c r="W34" s="47"/>
      <c r="X34" s="47"/>
      <c r="Y34" s="94">
        <f t="shared" si="2"/>
        <v>4</v>
      </c>
    </row>
    <row r="35" spans="1:25" x14ac:dyDescent="0.2">
      <c r="A35" s="74" t="s">
        <v>314</v>
      </c>
      <c r="B35" s="74" t="s">
        <v>315</v>
      </c>
      <c r="C35" s="72" t="s">
        <v>25</v>
      </c>
      <c r="D35" s="73" t="s">
        <v>316</v>
      </c>
      <c r="E35" s="55">
        <v>1</v>
      </c>
      <c r="F35" s="55">
        <v>1</v>
      </c>
      <c r="G35" s="87"/>
      <c r="H35" s="87"/>
      <c r="I35" s="87">
        <v>1</v>
      </c>
      <c r="J35" s="49"/>
      <c r="K35" s="49"/>
      <c r="L35" s="94">
        <f t="shared" si="0"/>
        <v>3</v>
      </c>
      <c r="M35" s="40">
        <v>32</v>
      </c>
      <c r="N35" s="71" t="s">
        <v>385</v>
      </c>
      <c r="O35" s="71" t="s">
        <v>386</v>
      </c>
      <c r="P35" s="72" t="s">
        <v>25</v>
      </c>
      <c r="Q35" s="73" t="s">
        <v>142</v>
      </c>
      <c r="R35" s="59"/>
      <c r="S35" s="59">
        <v>1</v>
      </c>
      <c r="T35" s="60"/>
      <c r="U35" s="97">
        <v>1</v>
      </c>
      <c r="V35" s="60">
        <v>1</v>
      </c>
      <c r="W35" s="47"/>
      <c r="X35" s="47"/>
      <c r="Y35" s="94">
        <f t="shared" si="2"/>
        <v>3</v>
      </c>
    </row>
    <row r="36" spans="1:25" x14ac:dyDescent="0.2">
      <c r="A36" s="74" t="s">
        <v>318</v>
      </c>
      <c r="B36" s="74" t="s">
        <v>319</v>
      </c>
      <c r="C36" s="72" t="s">
        <v>25</v>
      </c>
      <c r="D36" s="73" t="s">
        <v>320</v>
      </c>
      <c r="E36" s="55">
        <v>1</v>
      </c>
      <c r="F36" s="55">
        <v>1</v>
      </c>
      <c r="G36" s="86"/>
      <c r="H36" s="87">
        <v>1</v>
      </c>
      <c r="I36" s="87">
        <v>1</v>
      </c>
      <c r="J36" s="49"/>
      <c r="K36" s="49"/>
      <c r="L36" s="94">
        <f t="shared" ref="L36:L67" si="3">SUM(E36:K36)</f>
        <v>4</v>
      </c>
      <c r="M36" s="40">
        <v>33</v>
      </c>
      <c r="N36" s="71" t="s">
        <v>400</v>
      </c>
      <c r="O36" s="71" t="s">
        <v>401</v>
      </c>
      <c r="P36" s="72" t="s">
        <v>25</v>
      </c>
      <c r="Q36" s="73" t="s">
        <v>402</v>
      </c>
      <c r="R36" s="59">
        <v>1</v>
      </c>
      <c r="S36" s="59">
        <v>1</v>
      </c>
      <c r="T36" s="60">
        <v>1</v>
      </c>
      <c r="U36" s="60">
        <v>1</v>
      </c>
      <c r="V36" s="60">
        <v>1</v>
      </c>
      <c r="W36" s="47"/>
      <c r="X36" s="47"/>
      <c r="Y36" s="94">
        <f t="shared" si="2"/>
        <v>5</v>
      </c>
    </row>
    <row r="37" spans="1:25" ht="14.25" customHeight="1" x14ac:dyDescent="0.2">
      <c r="A37" s="74" t="s">
        <v>56</v>
      </c>
      <c r="B37" s="74" t="s">
        <v>57</v>
      </c>
      <c r="C37" s="72" t="s">
        <v>25</v>
      </c>
      <c r="D37" s="73" t="s">
        <v>58</v>
      </c>
      <c r="E37" s="55">
        <v>1</v>
      </c>
      <c r="F37" s="55">
        <v>1</v>
      </c>
      <c r="G37" s="86">
        <v>1</v>
      </c>
      <c r="H37" s="87">
        <v>1</v>
      </c>
      <c r="I37" s="87"/>
      <c r="J37" s="49"/>
      <c r="K37" s="49"/>
      <c r="L37" s="94">
        <f t="shared" si="3"/>
        <v>4</v>
      </c>
      <c r="M37" s="40">
        <v>34</v>
      </c>
      <c r="N37" s="71" t="s">
        <v>406</v>
      </c>
      <c r="O37" s="71" t="s">
        <v>407</v>
      </c>
      <c r="P37" s="105" t="s">
        <v>25</v>
      </c>
      <c r="Q37" s="106" t="s">
        <v>408</v>
      </c>
      <c r="R37" s="59">
        <v>1</v>
      </c>
      <c r="S37" s="59"/>
      <c r="T37" s="60"/>
      <c r="U37" s="97">
        <v>1</v>
      </c>
      <c r="V37" s="60"/>
      <c r="W37" s="47"/>
      <c r="X37" s="47"/>
      <c r="Y37" s="94">
        <f t="shared" si="2"/>
        <v>2</v>
      </c>
    </row>
    <row r="38" spans="1:25" x14ac:dyDescent="0.2">
      <c r="A38" s="74" t="s">
        <v>62</v>
      </c>
      <c r="B38" s="74" t="s">
        <v>63</v>
      </c>
      <c r="C38" s="72" t="s">
        <v>25</v>
      </c>
      <c r="D38" s="73" t="s">
        <v>64</v>
      </c>
      <c r="E38" s="55">
        <v>1</v>
      </c>
      <c r="F38" s="55">
        <v>1</v>
      </c>
      <c r="G38" s="86">
        <v>1</v>
      </c>
      <c r="H38" s="87">
        <v>1</v>
      </c>
      <c r="I38" s="87">
        <v>1</v>
      </c>
      <c r="J38" s="49"/>
      <c r="K38" s="49"/>
      <c r="L38" s="94">
        <f t="shared" si="3"/>
        <v>5</v>
      </c>
      <c r="M38" s="40">
        <v>35</v>
      </c>
      <c r="N38" s="71" t="s">
        <v>52</v>
      </c>
      <c r="O38" s="71" t="s">
        <v>53</v>
      </c>
      <c r="P38" s="105" t="s">
        <v>54</v>
      </c>
      <c r="Q38" s="106" t="s">
        <v>55</v>
      </c>
      <c r="R38" s="59"/>
      <c r="S38" s="59">
        <v>1</v>
      </c>
      <c r="T38" s="60"/>
      <c r="U38" s="97"/>
      <c r="V38" s="60"/>
      <c r="W38" s="47"/>
      <c r="X38" s="47"/>
      <c r="Y38" s="94">
        <f t="shared" si="2"/>
        <v>1</v>
      </c>
    </row>
    <row r="39" spans="1:25" x14ac:dyDescent="0.2">
      <c r="A39" s="74" t="s">
        <v>496</v>
      </c>
      <c r="B39" s="74" t="s">
        <v>497</v>
      </c>
      <c r="C39" s="72" t="s">
        <v>25</v>
      </c>
      <c r="D39" s="73" t="s">
        <v>498</v>
      </c>
      <c r="E39" s="55">
        <v>1</v>
      </c>
      <c r="F39" s="55"/>
      <c r="G39" s="87"/>
      <c r="H39" s="87"/>
      <c r="I39" s="87"/>
      <c r="J39" s="49"/>
      <c r="K39" s="49"/>
      <c r="L39" s="94">
        <f t="shared" si="3"/>
        <v>1</v>
      </c>
      <c r="M39" s="40">
        <v>36</v>
      </c>
      <c r="N39" s="71" t="s">
        <v>77</v>
      </c>
      <c r="O39" s="71" t="s">
        <v>78</v>
      </c>
      <c r="P39" s="72" t="s">
        <v>54</v>
      </c>
      <c r="Q39" s="73" t="s">
        <v>79</v>
      </c>
      <c r="R39" s="59"/>
      <c r="S39" s="59">
        <v>1</v>
      </c>
      <c r="T39" s="60"/>
      <c r="U39" s="97"/>
      <c r="V39" s="60"/>
      <c r="W39" s="47"/>
      <c r="X39" s="47"/>
      <c r="Y39" s="94">
        <f t="shared" si="2"/>
        <v>1</v>
      </c>
    </row>
    <row r="40" spans="1:25" x14ac:dyDescent="0.2">
      <c r="A40" s="74" t="s">
        <v>68</v>
      </c>
      <c r="B40" s="74" t="s">
        <v>69</v>
      </c>
      <c r="C40" s="72" t="s">
        <v>25</v>
      </c>
      <c r="D40" s="73" t="s">
        <v>70</v>
      </c>
      <c r="E40" s="55">
        <v>1</v>
      </c>
      <c r="F40" s="55">
        <v>1</v>
      </c>
      <c r="G40" s="86">
        <v>1</v>
      </c>
      <c r="H40" s="87">
        <v>1</v>
      </c>
      <c r="I40" s="87">
        <v>1</v>
      </c>
      <c r="J40" s="49"/>
      <c r="K40" s="49"/>
      <c r="L40" s="94">
        <f t="shared" si="3"/>
        <v>5</v>
      </c>
      <c r="M40" s="40">
        <v>37</v>
      </c>
      <c r="N40" s="71" t="s">
        <v>99</v>
      </c>
      <c r="O40" s="71" t="s">
        <v>100</v>
      </c>
      <c r="P40" s="72" t="s">
        <v>54</v>
      </c>
      <c r="Q40" s="73" t="s">
        <v>101</v>
      </c>
      <c r="R40" s="59"/>
      <c r="S40" s="59">
        <v>1</v>
      </c>
      <c r="T40" s="60"/>
      <c r="U40" s="97"/>
      <c r="V40" s="60"/>
      <c r="W40" s="47"/>
      <c r="X40" s="47"/>
      <c r="Y40" s="94">
        <f t="shared" si="2"/>
        <v>1</v>
      </c>
    </row>
    <row r="41" spans="1:25" x14ac:dyDescent="0.2">
      <c r="A41" s="74" t="s">
        <v>345</v>
      </c>
      <c r="B41" s="74" t="s">
        <v>346</v>
      </c>
      <c r="C41" s="72" t="s">
        <v>25</v>
      </c>
      <c r="D41" s="73" t="s">
        <v>347</v>
      </c>
      <c r="E41" s="55">
        <v>1</v>
      </c>
      <c r="F41" s="55">
        <v>1</v>
      </c>
      <c r="G41" s="87"/>
      <c r="H41" s="87"/>
      <c r="I41" s="87">
        <v>1</v>
      </c>
      <c r="J41" s="51"/>
      <c r="K41" s="51"/>
      <c r="L41" s="94">
        <f t="shared" si="3"/>
        <v>3</v>
      </c>
      <c r="M41" s="40">
        <v>38</v>
      </c>
      <c r="N41" s="71" t="s">
        <v>170</v>
      </c>
      <c r="O41" s="71" t="s">
        <v>171</v>
      </c>
      <c r="P41" s="72" t="s">
        <v>54</v>
      </c>
      <c r="Q41" s="73" t="s">
        <v>172</v>
      </c>
      <c r="R41" s="59"/>
      <c r="S41" s="59">
        <v>1</v>
      </c>
      <c r="T41" s="60"/>
      <c r="U41" s="97"/>
      <c r="V41" s="60"/>
      <c r="W41" s="47"/>
      <c r="X41" s="47"/>
      <c r="Y41" s="94">
        <f t="shared" si="2"/>
        <v>1</v>
      </c>
    </row>
    <row r="42" spans="1:25" x14ac:dyDescent="0.2">
      <c r="A42" s="74" t="s">
        <v>74</v>
      </c>
      <c r="B42" s="74" t="s">
        <v>75</v>
      </c>
      <c r="C42" s="72" t="s">
        <v>25</v>
      </c>
      <c r="D42" s="73" t="s">
        <v>76</v>
      </c>
      <c r="E42" s="55">
        <v>1</v>
      </c>
      <c r="F42" s="55">
        <v>1</v>
      </c>
      <c r="G42" s="86">
        <v>1</v>
      </c>
      <c r="H42" s="87">
        <v>1</v>
      </c>
      <c r="I42" s="87">
        <v>1</v>
      </c>
      <c r="J42" s="49"/>
      <c r="K42" s="49"/>
      <c r="L42" s="94">
        <f t="shared" si="3"/>
        <v>5</v>
      </c>
      <c r="M42" s="40">
        <v>39</v>
      </c>
      <c r="N42" s="71" t="s">
        <v>176</v>
      </c>
      <c r="O42" s="71" t="s">
        <v>177</v>
      </c>
      <c r="P42" s="72" t="s">
        <v>54</v>
      </c>
      <c r="Q42" s="73" t="s">
        <v>178</v>
      </c>
      <c r="R42" s="59"/>
      <c r="S42" s="59">
        <v>1</v>
      </c>
      <c r="T42" s="60"/>
      <c r="U42" s="97"/>
      <c r="V42" s="60"/>
      <c r="W42" s="47"/>
      <c r="X42" s="47"/>
      <c r="Y42" s="94">
        <f t="shared" si="2"/>
        <v>1</v>
      </c>
    </row>
    <row r="43" spans="1:25" ht="13.5" customHeight="1" x14ac:dyDescent="0.2">
      <c r="A43" s="74" t="s">
        <v>362</v>
      </c>
      <c r="B43" s="74" t="s">
        <v>363</v>
      </c>
      <c r="C43" s="72" t="s">
        <v>25</v>
      </c>
      <c r="D43" s="73" t="s">
        <v>364</v>
      </c>
      <c r="E43" s="55">
        <v>1</v>
      </c>
      <c r="F43" s="55">
        <v>1</v>
      </c>
      <c r="G43" s="87"/>
      <c r="H43" s="87"/>
      <c r="I43" s="87"/>
      <c r="J43" s="49">
        <v>1</v>
      </c>
      <c r="K43" s="49">
        <v>1</v>
      </c>
      <c r="L43" s="32">
        <f t="shared" si="3"/>
        <v>4</v>
      </c>
      <c r="M43" s="40">
        <v>40</v>
      </c>
      <c r="N43" s="71" t="s">
        <v>188</v>
      </c>
      <c r="O43" s="71" t="s">
        <v>189</v>
      </c>
      <c r="P43" s="72" t="s">
        <v>54</v>
      </c>
      <c r="Q43" s="73" t="s">
        <v>190</v>
      </c>
      <c r="R43" s="59"/>
      <c r="S43" s="59">
        <v>1</v>
      </c>
      <c r="T43" s="60"/>
      <c r="U43" s="97"/>
      <c r="V43" s="60"/>
      <c r="W43" s="47"/>
      <c r="X43" s="47"/>
      <c r="Y43" s="94">
        <f t="shared" si="2"/>
        <v>1</v>
      </c>
    </row>
    <row r="44" spans="1:25" x14ac:dyDescent="0.2">
      <c r="A44" s="74" t="s">
        <v>514</v>
      </c>
      <c r="B44" s="74" t="s">
        <v>515</v>
      </c>
      <c r="C44" s="72" t="s">
        <v>25</v>
      </c>
      <c r="D44" s="73" t="s">
        <v>516</v>
      </c>
      <c r="E44" s="55"/>
      <c r="F44" s="55">
        <v>1</v>
      </c>
      <c r="G44" s="86"/>
      <c r="H44" s="87"/>
      <c r="I44" s="87">
        <v>1</v>
      </c>
      <c r="J44" s="49"/>
      <c r="K44" s="49"/>
      <c r="L44" s="32">
        <f t="shared" si="3"/>
        <v>2</v>
      </c>
      <c r="M44" s="40">
        <v>41</v>
      </c>
      <c r="N44" s="71" t="s">
        <v>207</v>
      </c>
      <c r="O44" s="71" t="s">
        <v>208</v>
      </c>
      <c r="P44" s="72" t="s">
        <v>54</v>
      </c>
      <c r="Q44" s="73" t="s">
        <v>85</v>
      </c>
      <c r="R44" s="59"/>
      <c r="S44" s="59">
        <v>1</v>
      </c>
      <c r="T44" s="60"/>
      <c r="U44" s="97"/>
      <c r="V44" s="60"/>
      <c r="W44" s="47"/>
      <c r="X44" s="47"/>
      <c r="Y44" s="94">
        <f t="shared" si="2"/>
        <v>1</v>
      </c>
    </row>
    <row r="45" spans="1:25" x14ac:dyDescent="0.2">
      <c r="A45" s="74" t="s">
        <v>517</v>
      </c>
      <c r="B45" s="74" t="s">
        <v>518</v>
      </c>
      <c r="C45" s="72" t="s">
        <v>25</v>
      </c>
      <c r="D45" s="73" t="s">
        <v>519</v>
      </c>
      <c r="E45" s="55">
        <v>1</v>
      </c>
      <c r="F45" s="55"/>
      <c r="G45" s="87"/>
      <c r="H45" s="87"/>
      <c r="I45" s="87"/>
      <c r="J45" s="49"/>
      <c r="K45" s="49"/>
      <c r="L45" s="32">
        <f t="shared" si="3"/>
        <v>1</v>
      </c>
      <c r="M45" s="40">
        <v>42</v>
      </c>
      <c r="N45" s="71" t="s">
        <v>228</v>
      </c>
      <c r="O45" s="71" t="s">
        <v>229</v>
      </c>
      <c r="P45" s="72" t="s">
        <v>54</v>
      </c>
      <c r="Q45" s="73" t="s">
        <v>230</v>
      </c>
      <c r="R45" s="59">
        <v>1</v>
      </c>
      <c r="S45" s="59">
        <v>1</v>
      </c>
      <c r="T45" s="60"/>
      <c r="U45" s="60"/>
      <c r="V45" s="60"/>
      <c r="W45" s="47"/>
      <c r="X45" s="47"/>
      <c r="Y45" s="94">
        <f t="shared" si="2"/>
        <v>2</v>
      </c>
    </row>
    <row r="46" spans="1:25" x14ac:dyDescent="0.2">
      <c r="A46" s="74" t="s">
        <v>143</v>
      </c>
      <c r="B46" s="74" t="s">
        <v>144</v>
      </c>
      <c r="C46" s="72" t="s">
        <v>25</v>
      </c>
      <c r="D46" s="73" t="s">
        <v>145</v>
      </c>
      <c r="E46" s="55">
        <v>1</v>
      </c>
      <c r="F46" s="55">
        <v>1</v>
      </c>
      <c r="G46" s="87"/>
      <c r="H46" s="87">
        <v>1</v>
      </c>
      <c r="I46" s="87"/>
      <c r="J46" s="49"/>
      <c r="K46" s="49"/>
      <c r="L46" s="32">
        <f t="shared" si="3"/>
        <v>3</v>
      </c>
      <c r="M46" s="40">
        <v>43</v>
      </c>
      <c r="N46" s="71" t="s">
        <v>244</v>
      </c>
      <c r="O46" s="71" t="s">
        <v>245</v>
      </c>
      <c r="P46" s="72" t="s">
        <v>54</v>
      </c>
      <c r="Q46" s="73" t="s">
        <v>246</v>
      </c>
      <c r="R46" s="59"/>
      <c r="S46" s="59">
        <v>1</v>
      </c>
      <c r="T46" s="60"/>
      <c r="U46" s="97"/>
      <c r="V46" s="60"/>
      <c r="W46" s="47"/>
      <c r="X46" s="47"/>
      <c r="Y46" s="94">
        <f t="shared" si="2"/>
        <v>1</v>
      </c>
    </row>
    <row r="47" spans="1:25" x14ac:dyDescent="0.2">
      <c r="A47" s="74" t="s">
        <v>149</v>
      </c>
      <c r="B47" s="74" t="s">
        <v>150</v>
      </c>
      <c r="C47" s="72" t="s">
        <v>25</v>
      </c>
      <c r="D47" s="73" t="s">
        <v>151</v>
      </c>
      <c r="E47" s="55">
        <v>1</v>
      </c>
      <c r="F47" s="55">
        <v>1</v>
      </c>
      <c r="G47" s="86">
        <v>1</v>
      </c>
      <c r="H47" s="87"/>
      <c r="I47" s="87"/>
      <c r="J47" s="49"/>
      <c r="K47" s="49"/>
      <c r="L47" s="32">
        <f t="shared" si="3"/>
        <v>3</v>
      </c>
      <c r="M47" s="40">
        <v>44</v>
      </c>
      <c r="N47" s="71" t="s">
        <v>278</v>
      </c>
      <c r="O47" s="71" t="s">
        <v>284</v>
      </c>
      <c r="P47" s="72" t="s">
        <v>54</v>
      </c>
      <c r="Q47" s="73" t="s">
        <v>184</v>
      </c>
      <c r="R47" s="59"/>
      <c r="S47" s="59">
        <v>1</v>
      </c>
      <c r="T47" s="60"/>
      <c r="U47" s="97"/>
      <c r="V47" s="60"/>
      <c r="W47" s="47"/>
      <c r="X47" s="47"/>
      <c r="Y47" s="94">
        <f t="shared" si="2"/>
        <v>1</v>
      </c>
    </row>
    <row r="48" spans="1:25" x14ac:dyDescent="0.2">
      <c r="A48" s="74" t="s">
        <v>525</v>
      </c>
      <c r="B48" s="74" t="s">
        <v>270</v>
      </c>
      <c r="C48" s="72" t="s">
        <v>25</v>
      </c>
      <c r="D48" s="73" t="s">
        <v>526</v>
      </c>
      <c r="E48" s="55">
        <v>1</v>
      </c>
      <c r="F48" s="55"/>
      <c r="G48" s="87"/>
      <c r="H48" s="87"/>
      <c r="I48" s="87"/>
      <c r="J48" s="49"/>
      <c r="K48" s="49"/>
      <c r="L48" s="32">
        <f t="shared" si="3"/>
        <v>1</v>
      </c>
      <c r="M48" s="40">
        <v>45</v>
      </c>
      <c r="N48" s="101" t="s">
        <v>294</v>
      </c>
      <c r="O48" s="101" t="s">
        <v>94</v>
      </c>
      <c r="P48" s="102" t="s">
        <v>54</v>
      </c>
      <c r="Q48" s="103" t="s">
        <v>295</v>
      </c>
      <c r="R48" s="59"/>
      <c r="S48" s="59">
        <v>1</v>
      </c>
      <c r="T48" s="60"/>
      <c r="U48" s="97"/>
      <c r="V48" s="60"/>
      <c r="W48" s="47"/>
      <c r="X48" s="47"/>
      <c r="Y48" s="94">
        <f t="shared" si="2"/>
        <v>1</v>
      </c>
    </row>
    <row r="49" spans="1:25" x14ac:dyDescent="0.2">
      <c r="A49" s="74" t="s">
        <v>80</v>
      </c>
      <c r="B49" s="74" t="s">
        <v>81</v>
      </c>
      <c r="C49" s="72" t="s">
        <v>25</v>
      </c>
      <c r="D49" s="73" t="s">
        <v>82</v>
      </c>
      <c r="E49" s="55">
        <v>1</v>
      </c>
      <c r="F49" s="55">
        <v>1</v>
      </c>
      <c r="G49" s="86">
        <v>1</v>
      </c>
      <c r="H49" s="87">
        <v>1</v>
      </c>
      <c r="I49" s="87"/>
      <c r="J49" s="49"/>
      <c r="K49" s="49"/>
      <c r="L49" s="32">
        <f t="shared" si="3"/>
        <v>4</v>
      </c>
      <c r="M49" s="40">
        <v>46</v>
      </c>
      <c r="N49" s="104" t="s">
        <v>317</v>
      </c>
      <c r="O49" s="104" t="s">
        <v>94</v>
      </c>
      <c r="P49" s="105" t="s">
        <v>54</v>
      </c>
      <c r="Q49" s="106" t="s">
        <v>190</v>
      </c>
      <c r="R49" s="59">
        <v>1</v>
      </c>
      <c r="S49" s="59">
        <v>1</v>
      </c>
      <c r="T49" s="60">
        <v>1</v>
      </c>
      <c r="U49" s="60"/>
      <c r="V49" s="60"/>
      <c r="W49" s="56"/>
      <c r="X49" s="47"/>
      <c r="Y49" s="94">
        <f t="shared" si="2"/>
        <v>3</v>
      </c>
    </row>
    <row r="50" spans="1:25" x14ac:dyDescent="0.2">
      <c r="A50" s="74" t="s">
        <v>431</v>
      </c>
      <c r="B50" s="74" t="s">
        <v>103</v>
      </c>
      <c r="C50" s="72" t="s">
        <v>432</v>
      </c>
      <c r="D50" s="73" t="s">
        <v>433</v>
      </c>
      <c r="E50" s="55">
        <v>1</v>
      </c>
      <c r="F50" s="55"/>
      <c r="G50" s="87"/>
      <c r="H50" s="87"/>
      <c r="I50" s="87"/>
      <c r="J50" s="50"/>
      <c r="K50" s="50"/>
      <c r="L50" s="94">
        <f t="shared" si="3"/>
        <v>1</v>
      </c>
      <c r="M50" s="40">
        <v>47</v>
      </c>
      <c r="N50" s="104" t="s">
        <v>342</v>
      </c>
      <c r="O50" s="104" t="s">
        <v>343</v>
      </c>
      <c r="P50" s="105" t="s">
        <v>54</v>
      </c>
      <c r="Q50" s="106" t="s">
        <v>344</v>
      </c>
      <c r="R50" s="59">
        <v>1</v>
      </c>
      <c r="S50" s="59">
        <v>1</v>
      </c>
      <c r="T50" s="60">
        <v>1</v>
      </c>
      <c r="U50" s="60">
        <v>1</v>
      </c>
      <c r="V50" s="60"/>
      <c r="W50" s="47"/>
      <c r="X50" s="47"/>
      <c r="Y50" s="94">
        <f t="shared" si="2"/>
        <v>4</v>
      </c>
    </row>
    <row r="51" spans="1:25" x14ac:dyDescent="0.2">
      <c r="A51" s="74" t="s">
        <v>506</v>
      </c>
      <c r="B51" s="74" t="s">
        <v>220</v>
      </c>
      <c r="C51" s="72" t="s">
        <v>507</v>
      </c>
      <c r="D51" s="73" t="s">
        <v>508</v>
      </c>
      <c r="E51" s="55">
        <v>1</v>
      </c>
      <c r="F51" s="55"/>
      <c r="G51" s="87"/>
      <c r="H51" s="87"/>
      <c r="I51" s="87"/>
      <c r="J51" s="49"/>
      <c r="K51" s="49"/>
      <c r="L51" s="94">
        <f t="shared" si="3"/>
        <v>1</v>
      </c>
      <c r="M51" s="40">
        <v>48</v>
      </c>
      <c r="N51" s="104" t="s">
        <v>375</v>
      </c>
      <c r="O51" s="104" t="s">
        <v>376</v>
      </c>
      <c r="P51" s="105" t="s">
        <v>54</v>
      </c>
      <c r="Q51" s="106" t="s">
        <v>224</v>
      </c>
      <c r="R51" s="59"/>
      <c r="S51" s="59">
        <v>1</v>
      </c>
      <c r="T51" s="60"/>
      <c r="U51" s="97"/>
      <c r="V51" s="60"/>
      <c r="W51" s="47"/>
      <c r="X51" s="47"/>
      <c r="Y51" s="94">
        <f t="shared" si="2"/>
        <v>1</v>
      </c>
    </row>
    <row r="52" spans="1:25" x14ac:dyDescent="0.2">
      <c r="A52" s="74" t="s">
        <v>512</v>
      </c>
      <c r="B52" s="74" t="s">
        <v>87</v>
      </c>
      <c r="C52" s="72" t="s">
        <v>507</v>
      </c>
      <c r="D52" s="73" t="s">
        <v>513</v>
      </c>
      <c r="E52" s="55">
        <v>1</v>
      </c>
      <c r="F52" s="55"/>
      <c r="G52" s="87"/>
      <c r="H52" s="87"/>
      <c r="I52" s="87"/>
      <c r="J52" s="49"/>
      <c r="K52" s="49"/>
      <c r="L52" s="32">
        <f t="shared" si="3"/>
        <v>1</v>
      </c>
      <c r="M52" s="40">
        <v>49</v>
      </c>
      <c r="N52" s="104" t="s">
        <v>394</v>
      </c>
      <c r="O52" s="104" t="s">
        <v>395</v>
      </c>
      <c r="P52" s="105" t="s">
        <v>54</v>
      </c>
      <c r="Q52" s="106" t="s">
        <v>396</v>
      </c>
      <c r="R52" s="59">
        <v>1</v>
      </c>
      <c r="S52" s="59">
        <v>1</v>
      </c>
      <c r="T52" s="60"/>
      <c r="U52" s="97"/>
      <c r="V52" s="60"/>
      <c r="W52" s="47"/>
      <c r="X52" s="47"/>
      <c r="Y52" s="94">
        <f t="shared" si="2"/>
        <v>2</v>
      </c>
    </row>
    <row r="53" spans="1:25" x14ac:dyDescent="0.2">
      <c r="A53" s="74" t="s">
        <v>417</v>
      </c>
      <c r="B53" s="74" t="s">
        <v>418</v>
      </c>
      <c r="C53" s="72" t="s">
        <v>54</v>
      </c>
      <c r="D53" s="73" t="s">
        <v>419</v>
      </c>
      <c r="E53" s="55"/>
      <c r="F53" s="55">
        <v>1</v>
      </c>
      <c r="G53" s="86"/>
      <c r="H53" s="87"/>
      <c r="I53" s="87"/>
      <c r="J53" s="49"/>
      <c r="K53" s="49"/>
      <c r="L53" s="94">
        <f t="shared" si="3"/>
        <v>1</v>
      </c>
      <c r="M53" s="40">
        <v>50</v>
      </c>
      <c r="N53" s="104" t="s">
        <v>134</v>
      </c>
      <c r="O53" s="104" t="s">
        <v>135</v>
      </c>
      <c r="P53" s="105" t="s">
        <v>9</v>
      </c>
      <c r="Q53" s="106" t="s">
        <v>136</v>
      </c>
      <c r="R53" s="57"/>
      <c r="S53" s="59">
        <v>1</v>
      </c>
      <c r="T53" s="60">
        <v>1</v>
      </c>
      <c r="U53" s="60">
        <v>1</v>
      </c>
      <c r="V53" s="88">
        <v>1</v>
      </c>
      <c r="W53" s="47"/>
      <c r="X53" s="47"/>
      <c r="Y53" s="94">
        <f t="shared" si="2"/>
        <v>4</v>
      </c>
    </row>
    <row r="54" spans="1:25" ht="13.5" customHeight="1" x14ac:dyDescent="0.2">
      <c r="A54" s="74" t="s">
        <v>426</v>
      </c>
      <c r="B54" s="74" t="s">
        <v>427</v>
      </c>
      <c r="C54" s="72" t="s">
        <v>54</v>
      </c>
      <c r="D54" s="73" t="s">
        <v>428</v>
      </c>
      <c r="E54" s="55">
        <v>1</v>
      </c>
      <c r="F54" s="55"/>
      <c r="G54" s="55"/>
      <c r="H54" s="87"/>
      <c r="I54" s="87"/>
      <c r="J54" s="49"/>
      <c r="K54" s="49"/>
      <c r="L54" s="94">
        <f t="shared" si="3"/>
        <v>1</v>
      </c>
      <c r="M54" s="40">
        <v>51</v>
      </c>
      <c r="N54" s="104" t="s">
        <v>194</v>
      </c>
      <c r="O54" s="104" t="s">
        <v>195</v>
      </c>
      <c r="P54" s="105" t="s">
        <v>9</v>
      </c>
      <c r="Q54" s="106" t="s">
        <v>196</v>
      </c>
      <c r="R54" s="59">
        <v>1</v>
      </c>
      <c r="S54" s="59"/>
      <c r="T54" s="60">
        <v>1</v>
      </c>
      <c r="U54" s="60">
        <v>1</v>
      </c>
      <c r="V54" s="88"/>
      <c r="W54" s="47"/>
      <c r="X54" s="47"/>
      <c r="Y54" s="94">
        <f t="shared" si="2"/>
        <v>3</v>
      </c>
    </row>
    <row r="55" spans="1:25" x14ac:dyDescent="0.2">
      <c r="A55" s="74" t="s">
        <v>434</v>
      </c>
      <c r="B55" s="74" t="s">
        <v>435</v>
      </c>
      <c r="C55" s="72" t="s">
        <v>54</v>
      </c>
      <c r="D55" s="73" t="s">
        <v>436</v>
      </c>
      <c r="E55" s="55"/>
      <c r="F55" s="55">
        <v>1</v>
      </c>
      <c r="G55" s="86"/>
      <c r="H55" s="87"/>
      <c r="I55" s="87"/>
      <c r="J55" s="50"/>
      <c r="K55" s="50"/>
      <c r="L55" s="94">
        <f t="shared" si="3"/>
        <v>1</v>
      </c>
      <c r="M55" s="40">
        <v>52</v>
      </c>
      <c r="N55" s="104" t="s">
        <v>299</v>
      </c>
      <c r="O55" s="104" t="s">
        <v>300</v>
      </c>
      <c r="P55" s="105" t="s">
        <v>9</v>
      </c>
      <c r="Q55" s="106" t="s">
        <v>301</v>
      </c>
      <c r="R55" s="59">
        <v>1</v>
      </c>
      <c r="S55" s="59"/>
      <c r="T55" s="60">
        <v>1</v>
      </c>
      <c r="U55" s="60"/>
      <c r="V55" s="88"/>
      <c r="W55" s="47"/>
      <c r="X55" s="47"/>
      <c r="Y55" s="94">
        <f t="shared" si="2"/>
        <v>2</v>
      </c>
    </row>
    <row r="56" spans="1:25" x14ac:dyDescent="0.2">
      <c r="A56" s="74" t="s">
        <v>443</v>
      </c>
      <c r="B56" s="74" t="s">
        <v>444</v>
      </c>
      <c r="C56" s="72" t="s">
        <v>54</v>
      </c>
      <c r="D56" s="73" t="s">
        <v>445</v>
      </c>
      <c r="E56" s="55"/>
      <c r="F56" s="55">
        <v>1</v>
      </c>
      <c r="G56" s="86"/>
      <c r="H56" s="87"/>
      <c r="I56" s="87"/>
      <c r="J56" s="49"/>
      <c r="K56" s="49"/>
      <c r="L56" s="94">
        <f t="shared" si="3"/>
        <v>1</v>
      </c>
      <c r="M56" s="40">
        <v>53</v>
      </c>
      <c r="N56" s="104" t="s">
        <v>39</v>
      </c>
      <c r="O56" s="104" t="s">
        <v>40</v>
      </c>
      <c r="P56" s="105" t="s">
        <v>41</v>
      </c>
      <c r="Q56" s="106" t="s">
        <v>42</v>
      </c>
      <c r="R56" s="59">
        <v>1</v>
      </c>
      <c r="S56" s="59">
        <v>1</v>
      </c>
      <c r="T56" s="88"/>
      <c r="U56" s="60"/>
      <c r="V56" s="88"/>
      <c r="W56" s="164">
        <v>1</v>
      </c>
      <c r="X56" s="47">
        <v>1</v>
      </c>
      <c r="Y56" s="94">
        <f t="shared" si="2"/>
        <v>4</v>
      </c>
    </row>
    <row r="57" spans="1:25" x14ac:dyDescent="0.2">
      <c r="A57" s="74" t="s">
        <v>446</v>
      </c>
      <c r="B57" s="74" t="s">
        <v>447</v>
      </c>
      <c r="C57" s="72" t="s">
        <v>54</v>
      </c>
      <c r="D57" s="73" t="s">
        <v>448</v>
      </c>
      <c r="E57" s="55"/>
      <c r="F57" s="55">
        <v>1</v>
      </c>
      <c r="G57" s="86"/>
      <c r="H57" s="87"/>
      <c r="I57" s="87"/>
      <c r="J57" s="49"/>
      <c r="K57" s="49"/>
      <c r="L57" s="94">
        <f t="shared" si="3"/>
        <v>1</v>
      </c>
      <c r="M57" s="40">
        <v>54</v>
      </c>
      <c r="N57" s="104" t="s">
        <v>288</v>
      </c>
      <c r="O57" s="104" t="s">
        <v>289</v>
      </c>
      <c r="P57" s="105" t="s">
        <v>41</v>
      </c>
      <c r="Q57" s="106" t="s">
        <v>290</v>
      </c>
      <c r="R57" s="59">
        <v>1</v>
      </c>
      <c r="S57" s="59">
        <v>1</v>
      </c>
      <c r="T57" s="60"/>
      <c r="U57" s="60"/>
      <c r="V57" s="60"/>
      <c r="W57" s="47">
        <v>1</v>
      </c>
      <c r="X57" s="47">
        <v>1</v>
      </c>
      <c r="Y57" s="94">
        <f t="shared" si="2"/>
        <v>4</v>
      </c>
    </row>
    <row r="58" spans="1:25" x14ac:dyDescent="0.2">
      <c r="A58" s="74" t="s">
        <v>185</v>
      </c>
      <c r="B58" s="74" t="s">
        <v>186</v>
      </c>
      <c r="C58" s="72" t="s">
        <v>54</v>
      </c>
      <c r="D58" s="73" t="s">
        <v>187</v>
      </c>
      <c r="E58" s="55">
        <v>1</v>
      </c>
      <c r="F58" s="55">
        <v>1</v>
      </c>
      <c r="G58" s="87"/>
      <c r="H58" s="87"/>
      <c r="I58" s="87"/>
      <c r="J58" s="49"/>
      <c r="K58" s="49"/>
      <c r="L58" s="94">
        <f t="shared" si="3"/>
        <v>2</v>
      </c>
      <c r="M58" s="40">
        <v>55</v>
      </c>
      <c r="N58" s="104" t="s">
        <v>117</v>
      </c>
      <c r="O58" s="104" t="s">
        <v>118</v>
      </c>
      <c r="P58" s="105" t="s">
        <v>17</v>
      </c>
      <c r="Q58" s="106" t="s">
        <v>119</v>
      </c>
      <c r="R58" s="59">
        <v>1</v>
      </c>
      <c r="S58" s="59"/>
      <c r="T58" s="60">
        <v>1</v>
      </c>
      <c r="U58" s="60"/>
      <c r="V58" s="60"/>
      <c r="W58" s="47"/>
      <c r="X58" s="47"/>
      <c r="Y58" s="94">
        <f t="shared" si="2"/>
        <v>2</v>
      </c>
    </row>
    <row r="59" spans="1:25" x14ac:dyDescent="0.2">
      <c r="A59" s="74" t="s">
        <v>191</v>
      </c>
      <c r="B59" s="74" t="s">
        <v>192</v>
      </c>
      <c r="C59" s="72" t="s">
        <v>54</v>
      </c>
      <c r="D59" s="73" t="s">
        <v>193</v>
      </c>
      <c r="E59" s="55">
        <v>1</v>
      </c>
      <c r="F59" s="55">
        <v>1</v>
      </c>
      <c r="G59" s="87"/>
      <c r="H59" s="87"/>
      <c r="I59" s="87"/>
      <c r="J59" s="49">
        <v>1</v>
      </c>
      <c r="K59" s="49">
        <v>1</v>
      </c>
      <c r="L59" s="94">
        <f t="shared" si="3"/>
        <v>4</v>
      </c>
      <c r="M59" s="40">
        <v>56</v>
      </c>
      <c r="N59" s="104" t="s">
        <v>165</v>
      </c>
      <c r="O59" s="104" t="s">
        <v>166</v>
      </c>
      <c r="P59" s="105" t="s">
        <v>17</v>
      </c>
      <c r="Q59" s="106" t="s">
        <v>167</v>
      </c>
      <c r="R59" s="59">
        <v>1</v>
      </c>
      <c r="S59" s="59">
        <v>1</v>
      </c>
      <c r="T59" s="60">
        <v>1</v>
      </c>
      <c r="U59" s="60"/>
      <c r="V59" s="60">
        <v>1</v>
      </c>
      <c r="W59" s="47">
        <v>1</v>
      </c>
      <c r="X59" s="47">
        <v>1</v>
      </c>
      <c r="Y59" s="94">
        <f t="shared" si="2"/>
        <v>6</v>
      </c>
    </row>
    <row r="60" spans="1:25" x14ac:dyDescent="0.2">
      <c r="A60" s="74" t="s">
        <v>455</v>
      </c>
      <c r="B60" s="74" t="s">
        <v>456</v>
      </c>
      <c r="C60" s="72" t="s">
        <v>54</v>
      </c>
      <c r="D60" s="73" t="s">
        <v>457</v>
      </c>
      <c r="E60" s="55"/>
      <c r="F60" s="55">
        <v>1</v>
      </c>
      <c r="G60" s="86"/>
      <c r="H60" s="87"/>
      <c r="I60" s="87"/>
      <c r="J60" s="49"/>
      <c r="K60" s="49"/>
      <c r="L60" s="94">
        <f t="shared" si="3"/>
        <v>1</v>
      </c>
      <c r="M60" s="40">
        <v>57</v>
      </c>
      <c r="N60" s="104" t="s">
        <v>238</v>
      </c>
      <c r="O60" s="104" t="s">
        <v>239</v>
      </c>
      <c r="P60" s="105" t="s">
        <v>17</v>
      </c>
      <c r="Q60" s="106" t="s">
        <v>240</v>
      </c>
      <c r="R60" s="59">
        <v>1</v>
      </c>
      <c r="S60" s="59"/>
      <c r="T60" s="60">
        <v>1</v>
      </c>
      <c r="U60" s="60"/>
      <c r="V60" s="60"/>
      <c r="W60" s="56"/>
      <c r="X60" s="47"/>
      <c r="Y60" s="94">
        <f t="shared" si="2"/>
        <v>2</v>
      </c>
    </row>
    <row r="61" spans="1:25" x14ac:dyDescent="0.2">
      <c r="A61" s="74" t="s">
        <v>225</v>
      </c>
      <c r="B61" s="74" t="s">
        <v>226</v>
      </c>
      <c r="C61" s="72" t="s">
        <v>54</v>
      </c>
      <c r="D61" s="73" t="s">
        <v>227</v>
      </c>
      <c r="E61" s="55"/>
      <c r="F61" s="55">
        <v>1</v>
      </c>
      <c r="G61" s="86"/>
      <c r="H61" s="87">
        <v>1</v>
      </c>
      <c r="I61" s="87"/>
      <c r="J61" s="49"/>
      <c r="K61" s="49"/>
      <c r="L61" s="94">
        <f t="shared" si="3"/>
        <v>2</v>
      </c>
      <c r="M61" s="40">
        <v>58</v>
      </c>
      <c r="N61" s="104" t="s">
        <v>256</v>
      </c>
      <c r="O61" s="104" t="s">
        <v>257</v>
      </c>
      <c r="P61" s="105" t="s">
        <v>17</v>
      </c>
      <c r="Q61" s="106" t="s">
        <v>258</v>
      </c>
      <c r="R61" s="59"/>
      <c r="S61" s="59">
        <v>1</v>
      </c>
      <c r="T61" s="60"/>
      <c r="U61" s="97">
        <v>1</v>
      </c>
      <c r="V61" s="60">
        <v>1</v>
      </c>
      <c r="W61" s="47"/>
      <c r="X61" s="47"/>
      <c r="Y61" s="94">
        <v>1</v>
      </c>
    </row>
    <row r="62" spans="1:25" x14ac:dyDescent="0.2">
      <c r="A62" s="74" t="s">
        <v>236</v>
      </c>
      <c r="B62" s="74" t="s">
        <v>180</v>
      </c>
      <c r="C62" s="72" t="s">
        <v>54</v>
      </c>
      <c r="D62" s="73" t="s">
        <v>237</v>
      </c>
      <c r="E62" s="55">
        <v>1</v>
      </c>
      <c r="F62" s="55">
        <v>1</v>
      </c>
      <c r="G62" s="87"/>
      <c r="H62" s="87"/>
      <c r="I62" s="87"/>
      <c r="J62" s="49"/>
      <c r="K62" s="49"/>
      <c r="L62" s="94">
        <f t="shared" si="3"/>
        <v>2</v>
      </c>
      <c r="M62" s="40">
        <v>59</v>
      </c>
      <c r="N62" s="104" t="s">
        <v>370</v>
      </c>
      <c r="O62" s="104" t="s">
        <v>72</v>
      </c>
      <c r="P62" s="105" t="s">
        <v>17</v>
      </c>
      <c r="Q62" s="106" t="s">
        <v>371</v>
      </c>
      <c r="R62" s="59">
        <v>1</v>
      </c>
      <c r="S62" s="59">
        <v>1</v>
      </c>
      <c r="T62" s="60">
        <v>1</v>
      </c>
      <c r="U62" s="60">
        <v>1</v>
      </c>
      <c r="V62" s="60">
        <v>1</v>
      </c>
      <c r="W62" s="47"/>
      <c r="X62" s="47"/>
      <c r="Y62" s="94">
        <f>SUM(R62:X62)</f>
        <v>5</v>
      </c>
    </row>
    <row r="63" spans="1:25" x14ac:dyDescent="0.2">
      <c r="A63" s="74" t="s">
        <v>461</v>
      </c>
      <c r="B63" s="74" t="s">
        <v>346</v>
      </c>
      <c r="C63" s="72" t="s">
        <v>54</v>
      </c>
      <c r="D63" s="73" t="s">
        <v>462</v>
      </c>
      <c r="E63" s="55"/>
      <c r="F63" s="55">
        <v>1</v>
      </c>
      <c r="G63" s="86"/>
      <c r="H63" s="87"/>
      <c r="I63" s="87"/>
      <c r="J63" s="49"/>
      <c r="K63" s="49"/>
      <c r="L63" s="94">
        <f t="shared" si="3"/>
        <v>1</v>
      </c>
      <c r="M63" s="40">
        <v>60</v>
      </c>
      <c r="N63" s="104" t="s">
        <v>19</v>
      </c>
      <c r="O63" s="104" t="s">
        <v>20</v>
      </c>
      <c r="P63" s="105" t="s">
        <v>21</v>
      </c>
      <c r="Q63" s="106" t="s">
        <v>22</v>
      </c>
      <c r="R63" s="59"/>
      <c r="S63" s="59"/>
      <c r="T63" s="60">
        <v>1</v>
      </c>
      <c r="U63" s="60"/>
      <c r="V63" s="60"/>
      <c r="W63" s="47"/>
      <c r="X63" s="47"/>
      <c r="Y63" s="94">
        <f>SUM(R63:X63)</f>
        <v>1</v>
      </c>
    </row>
    <row r="64" spans="1:25" x14ac:dyDescent="0.2">
      <c r="A64" s="74" t="s">
        <v>469</v>
      </c>
      <c r="B64" s="74" t="s">
        <v>470</v>
      </c>
      <c r="C64" s="72" t="s">
        <v>54</v>
      </c>
      <c r="D64" s="73" t="s">
        <v>471</v>
      </c>
      <c r="E64" s="55">
        <v>1</v>
      </c>
      <c r="F64" s="55"/>
      <c r="G64" s="87"/>
      <c r="H64" s="87"/>
      <c r="I64" s="87"/>
      <c r="J64" s="49"/>
      <c r="K64" s="49"/>
      <c r="L64" s="94">
        <f t="shared" si="3"/>
        <v>1</v>
      </c>
      <c r="M64" s="40">
        <v>61</v>
      </c>
      <c r="N64" s="127" t="s">
        <v>83</v>
      </c>
      <c r="O64" s="127" t="s">
        <v>84</v>
      </c>
      <c r="P64" s="91" t="s">
        <v>21</v>
      </c>
      <c r="Q64" s="73" t="s">
        <v>85</v>
      </c>
      <c r="R64" s="59">
        <v>1</v>
      </c>
      <c r="S64" s="59"/>
      <c r="T64" s="60">
        <v>1</v>
      </c>
      <c r="U64" s="60"/>
      <c r="V64" s="60"/>
      <c r="W64" s="47"/>
      <c r="X64" s="47"/>
      <c r="Y64" s="94">
        <f>SUM(R64:X64)</f>
        <v>2</v>
      </c>
    </row>
    <row r="65" spans="1:25" x14ac:dyDescent="0.2">
      <c r="A65" s="74" t="s">
        <v>472</v>
      </c>
      <c r="B65" s="74" t="s">
        <v>282</v>
      </c>
      <c r="C65" s="72" t="s">
        <v>54</v>
      </c>
      <c r="D65" s="73" t="s">
        <v>473</v>
      </c>
      <c r="E65" s="55"/>
      <c r="F65" s="55">
        <v>1</v>
      </c>
      <c r="G65" s="86"/>
      <c r="H65" s="87"/>
      <c r="I65" s="87"/>
      <c r="J65" s="49"/>
      <c r="K65" s="49"/>
      <c r="L65" s="94">
        <f t="shared" si="3"/>
        <v>1</v>
      </c>
      <c r="M65" s="40">
        <v>62</v>
      </c>
      <c r="N65" s="71" t="s">
        <v>83</v>
      </c>
      <c r="O65" s="71" t="s">
        <v>84</v>
      </c>
      <c r="P65" s="105" t="s">
        <v>21</v>
      </c>
      <c r="Q65" s="73" t="s">
        <v>89</v>
      </c>
      <c r="R65" s="59"/>
      <c r="S65" s="59">
        <v>1</v>
      </c>
      <c r="T65" s="60"/>
      <c r="U65" s="97"/>
      <c r="V65" s="60"/>
      <c r="W65" s="47"/>
      <c r="X65" s="47"/>
      <c r="Y65" s="94">
        <f>SUM(R65:X65)</f>
        <v>1</v>
      </c>
    </row>
    <row r="66" spans="1:25" x14ac:dyDescent="0.2">
      <c r="A66" s="74" t="s">
        <v>474</v>
      </c>
      <c r="B66" s="74" t="s">
        <v>441</v>
      </c>
      <c r="C66" s="72" t="s">
        <v>54</v>
      </c>
      <c r="D66" s="73" t="s">
        <v>475</v>
      </c>
      <c r="E66" s="55"/>
      <c r="F66" s="55">
        <v>1</v>
      </c>
      <c r="G66" s="86"/>
      <c r="H66" s="87"/>
      <c r="I66" s="87"/>
      <c r="J66" s="51"/>
      <c r="K66" s="51"/>
      <c r="L66" s="94">
        <f t="shared" si="3"/>
        <v>1</v>
      </c>
      <c r="M66" s="40">
        <v>63</v>
      </c>
      <c r="N66" s="71" t="s">
        <v>691</v>
      </c>
      <c r="O66" s="71" t="s">
        <v>692</v>
      </c>
      <c r="P66" s="105" t="s">
        <v>21</v>
      </c>
      <c r="Q66" s="73" t="s">
        <v>693</v>
      </c>
      <c r="R66" s="60"/>
      <c r="S66" s="60"/>
      <c r="T66" s="60"/>
      <c r="U66" s="60"/>
      <c r="V66" s="60">
        <v>1</v>
      </c>
      <c r="W66" s="47"/>
      <c r="X66" s="47"/>
      <c r="Y66" s="32">
        <f>SUM(V66:X66)</f>
        <v>1</v>
      </c>
    </row>
    <row r="67" spans="1:25" x14ac:dyDescent="0.2">
      <c r="A67" s="74" t="s">
        <v>479</v>
      </c>
      <c r="B67" s="74" t="s">
        <v>421</v>
      </c>
      <c r="C67" s="72" t="s">
        <v>54</v>
      </c>
      <c r="D67" s="73" t="s">
        <v>480</v>
      </c>
      <c r="E67" s="55"/>
      <c r="F67" s="55"/>
      <c r="G67" s="86">
        <v>1</v>
      </c>
      <c r="H67" s="87"/>
      <c r="I67" s="87"/>
      <c r="J67" s="49"/>
      <c r="K67" s="49"/>
      <c r="L67" s="94">
        <f t="shared" si="3"/>
        <v>1</v>
      </c>
      <c r="M67" s="40">
        <v>64</v>
      </c>
      <c r="N67" s="71" t="s">
        <v>688</v>
      </c>
      <c r="O67" s="71" t="s">
        <v>689</v>
      </c>
      <c r="P67" s="105" t="s">
        <v>21</v>
      </c>
      <c r="Q67" s="73" t="s">
        <v>690</v>
      </c>
      <c r="R67" s="60"/>
      <c r="S67" s="60"/>
      <c r="T67" s="60"/>
      <c r="U67" s="60"/>
      <c r="V67" s="60">
        <v>1</v>
      </c>
      <c r="W67" s="47"/>
      <c r="X67" s="47"/>
      <c r="Y67" s="32">
        <f>SUM(V67:X67)</f>
        <v>1</v>
      </c>
    </row>
    <row r="68" spans="1:25" x14ac:dyDescent="0.2">
      <c r="A68" s="74" t="s">
        <v>499</v>
      </c>
      <c r="B68" s="74" t="s">
        <v>500</v>
      </c>
      <c r="C68" s="72" t="s">
        <v>54</v>
      </c>
      <c r="D68" s="73" t="s">
        <v>501</v>
      </c>
      <c r="E68" s="55"/>
      <c r="F68" s="55">
        <v>1</v>
      </c>
      <c r="G68" s="86"/>
      <c r="H68" s="87"/>
      <c r="I68" s="87"/>
      <c r="J68" s="51"/>
      <c r="K68" s="51"/>
      <c r="L68" s="94">
        <f t="shared" ref="L68:L99" si="4">SUM(E68:K68)</f>
        <v>1</v>
      </c>
      <c r="M68" s="40">
        <v>65</v>
      </c>
      <c r="N68" s="71" t="s">
        <v>211</v>
      </c>
      <c r="O68" s="71" t="s">
        <v>212</v>
      </c>
      <c r="P68" s="105" t="s">
        <v>21</v>
      </c>
      <c r="Q68" s="73" t="s">
        <v>213</v>
      </c>
      <c r="R68" s="59">
        <v>1</v>
      </c>
      <c r="S68" s="59">
        <v>1</v>
      </c>
      <c r="T68" s="60"/>
      <c r="U68" s="88"/>
      <c r="V68" s="88"/>
      <c r="W68" s="47"/>
      <c r="X68" s="47"/>
      <c r="Y68" s="94">
        <f t="shared" ref="Y68:Y76" si="5">SUM(R68:X68)</f>
        <v>2</v>
      </c>
    </row>
    <row r="69" spans="1:25" x14ac:dyDescent="0.2">
      <c r="A69" s="74" t="s">
        <v>502</v>
      </c>
      <c r="B69" s="74" t="s">
        <v>157</v>
      </c>
      <c r="C69" s="72" t="s">
        <v>54</v>
      </c>
      <c r="D69" s="73" t="s">
        <v>503</v>
      </c>
      <c r="E69" s="55"/>
      <c r="F69" s="55">
        <v>1</v>
      </c>
      <c r="G69" s="86"/>
      <c r="H69" s="87"/>
      <c r="I69" s="87"/>
      <c r="J69" s="49"/>
      <c r="K69" s="49"/>
      <c r="L69" s="94">
        <f t="shared" si="4"/>
        <v>1</v>
      </c>
      <c r="M69" s="40">
        <v>66</v>
      </c>
      <c r="N69" s="71" t="s">
        <v>222</v>
      </c>
      <c r="O69" s="71" t="s">
        <v>223</v>
      </c>
      <c r="P69" s="105" t="s">
        <v>21</v>
      </c>
      <c r="Q69" s="73" t="s">
        <v>224</v>
      </c>
      <c r="R69" s="59">
        <v>1</v>
      </c>
      <c r="S69" s="59">
        <v>1</v>
      </c>
      <c r="T69" s="60">
        <v>1</v>
      </c>
      <c r="U69" s="60">
        <v>1</v>
      </c>
      <c r="V69" s="60"/>
      <c r="W69" s="47"/>
      <c r="X69" s="47"/>
      <c r="Y69" s="94">
        <f t="shared" si="5"/>
        <v>4</v>
      </c>
    </row>
    <row r="70" spans="1:25" x14ac:dyDescent="0.2">
      <c r="A70" s="74" t="s">
        <v>339</v>
      </c>
      <c r="B70" s="74" t="s">
        <v>340</v>
      </c>
      <c r="C70" s="72" t="s">
        <v>54</v>
      </c>
      <c r="D70" s="73" t="s">
        <v>341</v>
      </c>
      <c r="E70" s="55">
        <v>1</v>
      </c>
      <c r="F70" s="55">
        <v>1</v>
      </c>
      <c r="G70" s="87"/>
      <c r="H70" s="87"/>
      <c r="I70" s="87"/>
      <c r="J70" s="49"/>
      <c r="K70" s="49"/>
      <c r="L70" s="94">
        <f t="shared" si="4"/>
        <v>2</v>
      </c>
      <c r="M70" s="40">
        <v>67</v>
      </c>
      <c r="N70" s="71" t="s">
        <v>321</v>
      </c>
      <c r="O70" s="71" t="s">
        <v>322</v>
      </c>
      <c r="P70" s="105" t="s">
        <v>21</v>
      </c>
      <c r="Q70" s="73" t="s">
        <v>323</v>
      </c>
      <c r="R70" s="59">
        <v>1</v>
      </c>
      <c r="S70" s="59"/>
      <c r="T70" s="60"/>
      <c r="U70" s="97"/>
      <c r="V70" s="60"/>
      <c r="W70" s="47"/>
      <c r="X70" s="47"/>
      <c r="Y70" s="94">
        <f t="shared" si="5"/>
        <v>1</v>
      </c>
    </row>
    <row r="71" spans="1:25" ht="12.75" customHeight="1" x14ac:dyDescent="0.2">
      <c r="A71" s="74" t="s">
        <v>397</v>
      </c>
      <c r="B71" s="74" t="s">
        <v>398</v>
      </c>
      <c r="C71" s="72" t="s">
        <v>54</v>
      </c>
      <c r="D71" s="73" t="s">
        <v>399</v>
      </c>
      <c r="E71" s="55">
        <v>1</v>
      </c>
      <c r="F71" s="55">
        <v>1</v>
      </c>
      <c r="G71" s="87"/>
      <c r="H71" s="87"/>
      <c r="I71" s="87"/>
      <c r="J71" s="49"/>
      <c r="K71" s="49"/>
      <c r="L71" s="32">
        <f t="shared" si="4"/>
        <v>2</v>
      </c>
      <c r="M71" s="40">
        <v>68</v>
      </c>
      <c r="N71" s="71" t="s">
        <v>327</v>
      </c>
      <c r="O71" s="71" t="s">
        <v>328</v>
      </c>
      <c r="P71" s="105" t="s">
        <v>21</v>
      </c>
      <c r="Q71" s="73" t="s">
        <v>101</v>
      </c>
      <c r="R71" s="59"/>
      <c r="S71" s="59">
        <v>1</v>
      </c>
      <c r="T71" s="60">
        <v>1</v>
      </c>
      <c r="U71" s="60"/>
      <c r="V71" s="60"/>
      <c r="W71" s="47"/>
      <c r="X71" s="47"/>
      <c r="Y71" s="94">
        <f t="shared" si="5"/>
        <v>2</v>
      </c>
    </row>
    <row r="72" spans="1:25" x14ac:dyDescent="0.2">
      <c r="A72" s="74" t="s">
        <v>409</v>
      </c>
      <c r="B72" s="74" t="s">
        <v>410</v>
      </c>
      <c r="C72" s="72" t="s">
        <v>54</v>
      </c>
      <c r="D72" s="73" t="s">
        <v>82</v>
      </c>
      <c r="E72" s="55">
        <v>1</v>
      </c>
      <c r="F72" s="55">
        <v>1</v>
      </c>
      <c r="G72" s="87"/>
      <c r="H72" s="87"/>
      <c r="I72" s="87"/>
      <c r="J72" s="49"/>
      <c r="K72" s="49"/>
      <c r="L72" s="32">
        <f t="shared" si="4"/>
        <v>2</v>
      </c>
      <c r="M72" s="40">
        <v>69</v>
      </c>
      <c r="N72" s="71" t="s">
        <v>348</v>
      </c>
      <c r="O72" s="71" t="s">
        <v>349</v>
      </c>
      <c r="P72" s="105" t="s">
        <v>21</v>
      </c>
      <c r="Q72" s="73" t="s">
        <v>350</v>
      </c>
      <c r="R72" s="59"/>
      <c r="S72" s="59">
        <v>1</v>
      </c>
      <c r="T72" s="60"/>
      <c r="U72" s="97"/>
      <c r="V72" s="60"/>
      <c r="W72" s="47"/>
      <c r="X72" s="47"/>
      <c r="Y72" s="94">
        <f t="shared" si="5"/>
        <v>1</v>
      </c>
    </row>
    <row r="73" spans="1:25" x14ac:dyDescent="0.2">
      <c r="A73" s="74" t="s">
        <v>411</v>
      </c>
      <c r="B73" s="74" t="s">
        <v>412</v>
      </c>
      <c r="C73" s="72" t="s">
        <v>54</v>
      </c>
      <c r="D73" s="73" t="s">
        <v>413</v>
      </c>
      <c r="E73" s="55"/>
      <c r="F73" s="55">
        <v>1</v>
      </c>
      <c r="G73" s="86"/>
      <c r="H73" s="87">
        <v>1</v>
      </c>
      <c r="I73" s="87"/>
      <c r="J73" s="49"/>
      <c r="K73" s="49"/>
      <c r="L73" s="32">
        <f t="shared" si="4"/>
        <v>2</v>
      </c>
      <c r="M73" s="40">
        <v>70</v>
      </c>
      <c r="N73" s="71" t="s">
        <v>380</v>
      </c>
      <c r="O73" s="71" t="s">
        <v>381</v>
      </c>
      <c r="P73" s="105" t="s">
        <v>21</v>
      </c>
      <c r="Q73" s="73" t="s">
        <v>178</v>
      </c>
      <c r="R73" s="59">
        <v>1</v>
      </c>
      <c r="S73" s="59">
        <v>1</v>
      </c>
      <c r="T73" s="60"/>
      <c r="U73" s="97"/>
      <c r="V73" s="60"/>
      <c r="W73" s="47"/>
      <c r="X73" s="47"/>
      <c r="Y73" s="94">
        <f t="shared" si="5"/>
        <v>2</v>
      </c>
    </row>
    <row r="74" spans="1:25" x14ac:dyDescent="0.2">
      <c r="A74" s="74" t="s">
        <v>162</v>
      </c>
      <c r="B74" s="74" t="s">
        <v>163</v>
      </c>
      <c r="C74" s="72" t="s">
        <v>9</v>
      </c>
      <c r="D74" s="73" t="s">
        <v>164</v>
      </c>
      <c r="E74" s="55"/>
      <c r="F74" s="55">
        <v>1</v>
      </c>
      <c r="G74" s="86"/>
      <c r="H74" s="87">
        <v>1</v>
      </c>
      <c r="I74" s="87">
        <v>1</v>
      </c>
      <c r="J74" s="49"/>
      <c r="K74" s="49"/>
      <c r="L74" s="94">
        <f t="shared" si="4"/>
        <v>3</v>
      </c>
      <c r="M74" s="40">
        <v>71</v>
      </c>
      <c r="N74" s="71" t="s">
        <v>389</v>
      </c>
      <c r="O74" s="71" t="s">
        <v>72</v>
      </c>
      <c r="P74" s="105" t="s">
        <v>21</v>
      </c>
      <c r="Q74" s="73" t="s">
        <v>390</v>
      </c>
      <c r="R74" s="57"/>
      <c r="S74" s="59">
        <v>1</v>
      </c>
      <c r="T74" s="60">
        <v>1</v>
      </c>
      <c r="U74" s="60"/>
      <c r="V74" s="60">
        <v>1</v>
      </c>
      <c r="W74" s="47"/>
      <c r="X74" s="47"/>
      <c r="Y74" s="94">
        <f t="shared" si="5"/>
        <v>3</v>
      </c>
    </row>
    <row r="75" spans="1:25" x14ac:dyDescent="0.2">
      <c r="A75" s="74" t="s">
        <v>429</v>
      </c>
      <c r="B75" s="74" t="s">
        <v>180</v>
      </c>
      <c r="C75" s="72" t="s">
        <v>9</v>
      </c>
      <c r="D75" s="73" t="s">
        <v>430</v>
      </c>
      <c r="E75" s="55">
        <v>1</v>
      </c>
      <c r="F75" s="55"/>
      <c r="G75" s="55"/>
      <c r="H75" s="87"/>
      <c r="I75" s="87"/>
      <c r="J75" s="49"/>
      <c r="K75" s="49"/>
      <c r="L75" s="94">
        <f t="shared" si="4"/>
        <v>1</v>
      </c>
      <c r="M75" s="40">
        <v>72</v>
      </c>
      <c r="N75" s="71" t="s">
        <v>11</v>
      </c>
      <c r="O75" s="71" t="s">
        <v>12</v>
      </c>
      <c r="P75" s="105" t="s">
        <v>13</v>
      </c>
      <c r="Q75" s="73" t="s">
        <v>14</v>
      </c>
      <c r="R75" s="59">
        <v>1</v>
      </c>
      <c r="S75" s="59">
        <v>1</v>
      </c>
      <c r="T75" s="60">
        <v>1</v>
      </c>
      <c r="U75" s="60">
        <v>1</v>
      </c>
      <c r="V75" s="60"/>
      <c r="W75" s="47"/>
      <c r="X75" s="47"/>
      <c r="Y75" s="94">
        <f t="shared" si="5"/>
        <v>4</v>
      </c>
    </row>
    <row r="76" spans="1:25" x14ac:dyDescent="0.2">
      <c r="A76" s="74" t="s">
        <v>7</v>
      </c>
      <c r="B76" s="74" t="s">
        <v>8</v>
      </c>
      <c r="C76" s="72" t="s">
        <v>9</v>
      </c>
      <c r="D76" s="73" t="s">
        <v>10</v>
      </c>
      <c r="E76" s="55">
        <v>1</v>
      </c>
      <c r="F76" s="55">
        <v>1</v>
      </c>
      <c r="G76" s="86">
        <v>1</v>
      </c>
      <c r="H76" s="87">
        <v>1</v>
      </c>
      <c r="I76" s="87">
        <v>1</v>
      </c>
      <c r="J76" s="49"/>
      <c r="K76" s="49"/>
      <c r="L76" s="94">
        <f t="shared" si="4"/>
        <v>5</v>
      </c>
      <c r="M76" s="40">
        <v>73</v>
      </c>
      <c r="N76" s="71" t="s">
        <v>359</v>
      </c>
      <c r="O76" s="71" t="s">
        <v>360</v>
      </c>
      <c r="P76" s="105" t="s">
        <v>13</v>
      </c>
      <c r="Q76" s="73" t="s">
        <v>361</v>
      </c>
      <c r="R76" s="59"/>
      <c r="S76" s="59">
        <v>1</v>
      </c>
      <c r="T76" s="60"/>
      <c r="U76" s="97"/>
      <c r="V76" s="60"/>
      <c r="W76" s="47"/>
      <c r="X76" s="47"/>
      <c r="Y76" s="94">
        <f t="shared" si="5"/>
        <v>1</v>
      </c>
    </row>
    <row r="77" spans="1:25" x14ac:dyDescent="0.2">
      <c r="A77" s="74" t="s">
        <v>197</v>
      </c>
      <c r="B77" s="74" t="s">
        <v>198</v>
      </c>
      <c r="C77" s="72" t="s">
        <v>9</v>
      </c>
      <c r="D77" s="73" t="s">
        <v>199</v>
      </c>
      <c r="E77" s="55">
        <v>1</v>
      </c>
      <c r="F77" s="55"/>
      <c r="G77" s="86">
        <v>1</v>
      </c>
      <c r="H77" s="87"/>
      <c r="I77" s="87"/>
      <c r="J77" s="49"/>
      <c r="K77" s="49"/>
      <c r="L77" s="94">
        <f t="shared" si="4"/>
        <v>2</v>
      </c>
      <c r="M77" s="40">
        <v>74</v>
      </c>
    </row>
    <row r="78" spans="1:25" x14ac:dyDescent="0.2">
      <c r="A78" s="74" t="s">
        <v>281</v>
      </c>
      <c r="B78" s="74" t="s">
        <v>282</v>
      </c>
      <c r="C78" s="72" t="s">
        <v>9</v>
      </c>
      <c r="D78" s="73" t="s">
        <v>283</v>
      </c>
      <c r="E78" s="55"/>
      <c r="F78" s="55">
        <v>1</v>
      </c>
      <c r="G78" s="86"/>
      <c r="H78" s="87">
        <v>1</v>
      </c>
      <c r="I78" s="87">
        <v>1</v>
      </c>
      <c r="J78" s="49"/>
      <c r="K78" s="49"/>
      <c r="L78" s="94">
        <f t="shared" si="4"/>
        <v>3</v>
      </c>
      <c r="M78" s="40">
        <v>75</v>
      </c>
    </row>
    <row r="79" spans="1:25" x14ac:dyDescent="0.2">
      <c r="A79" s="74" t="s">
        <v>288</v>
      </c>
      <c r="B79" s="74" t="s">
        <v>302</v>
      </c>
      <c r="C79" s="72" t="s">
        <v>9</v>
      </c>
      <c r="D79" s="73" t="s">
        <v>303</v>
      </c>
      <c r="E79" s="55">
        <v>1</v>
      </c>
      <c r="F79" s="55">
        <v>1</v>
      </c>
      <c r="G79" s="87"/>
      <c r="H79" s="87"/>
      <c r="I79" s="87"/>
      <c r="J79" s="51">
        <v>1</v>
      </c>
      <c r="K79" s="51">
        <v>1</v>
      </c>
      <c r="L79" s="94">
        <f t="shared" si="4"/>
        <v>4</v>
      </c>
      <c r="M79" s="40">
        <v>76</v>
      </c>
    </row>
    <row r="80" spans="1:25" x14ac:dyDescent="0.2">
      <c r="A80" s="74" t="s">
        <v>486</v>
      </c>
      <c r="B80" s="74" t="s">
        <v>482</v>
      </c>
      <c r="C80" s="72" t="s">
        <v>9</v>
      </c>
      <c r="D80" s="73" t="s">
        <v>487</v>
      </c>
      <c r="E80" s="55"/>
      <c r="F80" s="55">
        <v>1</v>
      </c>
      <c r="G80" s="86"/>
      <c r="H80" s="87"/>
      <c r="I80" s="87">
        <v>1</v>
      </c>
      <c r="J80" s="49"/>
      <c r="K80" s="49"/>
      <c r="L80" s="94">
        <f t="shared" si="4"/>
        <v>2</v>
      </c>
      <c r="M80" s="40">
        <v>77</v>
      </c>
    </row>
    <row r="81" spans="1:13" x14ac:dyDescent="0.2">
      <c r="A81" s="74" t="s">
        <v>329</v>
      </c>
      <c r="B81" s="74" t="s">
        <v>163</v>
      </c>
      <c r="C81" s="72" t="s">
        <v>9</v>
      </c>
      <c r="D81" s="73" t="s">
        <v>330</v>
      </c>
      <c r="E81" s="55">
        <v>1</v>
      </c>
      <c r="F81" s="55"/>
      <c r="G81" s="86">
        <v>1</v>
      </c>
      <c r="H81" s="87"/>
      <c r="I81" s="87"/>
      <c r="J81" s="50"/>
      <c r="K81" s="50"/>
      <c r="L81" s="94">
        <f t="shared" si="4"/>
        <v>2</v>
      </c>
      <c r="M81" s="40">
        <v>78</v>
      </c>
    </row>
    <row r="82" spans="1:13" x14ac:dyDescent="0.2">
      <c r="A82" s="74" t="s">
        <v>351</v>
      </c>
      <c r="B82" s="74" t="s">
        <v>352</v>
      </c>
      <c r="C82" s="72" t="s">
        <v>9</v>
      </c>
      <c r="D82" s="73" t="s">
        <v>353</v>
      </c>
      <c r="E82" s="55"/>
      <c r="F82" s="55">
        <v>1</v>
      </c>
      <c r="G82" s="86"/>
      <c r="H82" s="87">
        <v>1</v>
      </c>
      <c r="I82" s="87">
        <v>1</v>
      </c>
      <c r="J82" s="51"/>
      <c r="K82" s="51"/>
      <c r="L82" s="94">
        <f t="shared" si="4"/>
        <v>3</v>
      </c>
      <c r="M82" s="40">
        <v>79</v>
      </c>
    </row>
    <row r="83" spans="1:13" x14ac:dyDescent="0.2">
      <c r="A83" s="74" t="s">
        <v>367</v>
      </c>
      <c r="B83" s="74" t="s">
        <v>368</v>
      </c>
      <c r="C83" s="72" t="s">
        <v>9</v>
      </c>
      <c r="D83" s="73" t="s">
        <v>369</v>
      </c>
      <c r="E83" s="55"/>
      <c r="F83" s="55">
        <v>1</v>
      </c>
      <c r="G83" s="86"/>
      <c r="H83" s="87">
        <v>1</v>
      </c>
      <c r="I83" s="87">
        <v>1</v>
      </c>
      <c r="J83" s="49"/>
      <c r="K83" s="49"/>
      <c r="L83" s="32">
        <f t="shared" si="4"/>
        <v>3</v>
      </c>
      <c r="M83" s="40">
        <v>80</v>
      </c>
    </row>
    <row r="84" spans="1:13" x14ac:dyDescent="0.2">
      <c r="A84" s="74" t="s">
        <v>372</v>
      </c>
      <c r="B84" s="74" t="s">
        <v>373</v>
      </c>
      <c r="C84" s="72" t="s">
        <v>9</v>
      </c>
      <c r="D84" s="73" t="s">
        <v>374</v>
      </c>
      <c r="E84" s="55"/>
      <c r="F84" s="55">
        <v>1</v>
      </c>
      <c r="G84" s="86"/>
      <c r="H84" s="87">
        <v>1</v>
      </c>
      <c r="I84" s="87">
        <v>1</v>
      </c>
      <c r="J84" s="49"/>
      <c r="K84" s="49"/>
      <c r="L84" s="32">
        <f t="shared" si="4"/>
        <v>3</v>
      </c>
      <c r="M84" s="40">
        <v>81</v>
      </c>
    </row>
    <row r="85" spans="1:13" x14ac:dyDescent="0.2">
      <c r="A85" s="74" t="s">
        <v>382</v>
      </c>
      <c r="B85" s="107" t="s">
        <v>383</v>
      </c>
      <c r="C85" s="102" t="s">
        <v>9</v>
      </c>
      <c r="D85" s="103" t="s">
        <v>384</v>
      </c>
      <c r="E85" s="55"/>
      <c r="F85" s="55">
        <v>1</v>
      </c>
      <c r="G85" s="86"/>
      <c r="H85" s="87">
        <v>1</v>
      </c>
      <c r="I85" s="87">
        <v>1</v>
      </c>
      <c r="J85" s="49"/>
      <c r="K85" s="49"/>
      <c r="L85" s="32">
        <f t="shared" si="4"/>
        <v>3</v>
      </c>
      <c r="M85" s="40">
        <v>82</v>
      </c>
    </row>
    <row r="86" spans="1:13" x14ac:dyDescent="0.2">
      <c r="A86" s="122" t="s">
        <v>403</v>
      </c>
      <c r="B86" s="108" t="s">
        <v>404</v>
      </c>
      <c r="C86" s="105" t="s">
        <v>9</v>
      </c>
      <c r="D86" s="106" t="s">
        <v>405</v>
      </c>
      <c r="E86" s="55">
        <v>1</v>
      </c>
      <c r="F86" s="55">
        <v>1</v>
      </c>
      <c r="G86" s="87"/>
      <c r="H86" s="87"/>
      <c r="I86" s="87"/>
      <c r="J86" s="49">
        <v>1</v>
      </c>
      <c r="K86" s="49">
        <v>1</v>
      </c>
      <c r="L86" s="32">
        <f t="shared" si="4"/>
        <v>4</v>
      </c>
      <c r="M86" s="40">
        <v>83</v>
      </c>
    </row>
    <row r="87" spans="1:13" x14ac:dyDescent="0.2">
      <c r="A87" s="122" t="s">
        <v>488</v>
      </c>
      <c r="B87" s="108" t="s">
        <v>489</v>
      </c>
      <c r="C87" s="105" t="s">
        <v>41</v>
      </c>
      <c r="D87" s="106" t="s">
        <v>490</v>
      </c>
      <c r="E87" s="55"/>
      <c r="F87" s="55">
        <v>1</v>
      </c>
      <c r="G87" s="86"/>
      <c r="H87" s="87"/>
      <c r="I87" s="87"/>
      <c r="J87" s="49"/>
      <c r="K87" s="49"/>
      <c r="L87" s="94">
        <f t="shared" si="4"/>
        <v>1</v>
      </c>
      <c r="M87" s="40">
        <v>84</v>
      </c>
    </row>
    <row r="88" spans="1:13" x14ac:dyDescent="0.2">
      <c r="A88" s="122" t="s">
        <v>90</v>
      </c>
      <c r="B88" s="108" t="s">
        <v>91</v>
      </c>
      <c r="C88" s="105" t="s">
        <v>17</v>
      </c>
      <c r="D88" s="106" t="s">
        <v>92</v>
      </c>
      <c r="E88" s="55"/>
      <c r="F88" s="55">
        <v>1</v>
      </c>
      <c r="G88" s="87">
        <v>1</v>
      </c>
      <c r="H88" s="87">
        <v>1</v>
      </c>
      <c r="I88" s="87">
        <v>1</v>
      </c>
      <c r="J88" s="49"/>
      <c r="K88" s="49"/>
      <c r="L88" s="94">
        <f t="shared" si="4"/>
        <v>4</v>
      </c>
      <c r="M88" s="40">
        <v>85</v>
      </c>
    </row>
    <row r="89" spans="1:13" x14ac:dyDescent="0.2">
      <c r="A89" s="122" t="s">
        <v>156</v>
      </c>
      <c r="B89" s="108" t="s">
        <v>157</v>
      </c>
      <c r="C89" s="105" t="s">
        <v>17</v>
      </c>
      <c r="D89" s="106" t="s">
        <v>158</v>
      </c>
      <c r="E89" s="55"/>
      <c r="F89" s="55">
        <v>1</v>
      </c>
      <c r="G89" s="86"/>
      <c r="H89" s="87">
        <v>1</v>
      </c>
      <c r="I89" s="87">
        <v>1</v>
      </c>
      <c r="J89" s="49"/>
      <c r="K89" s="49"/>
      <c r="L89" s="94">
        <f t="shared" si="4"/>
        <v>3</v>
      </c>
      <c r="M89" s="40">
        <v>86</v>
      </c>
    </row>
    <row r="90" spans="1:13" x14ac:dyDescent="0.2">
      <c r="A90" s="122" t="s">
        <v>15</v>
      </c>
      <c r="B90" s="108" t="s">
        <v>16</v>
      </c>
      <c r="C90" s="105" t="s">
        <v>17</v>
      </c>
      <c r="D90" s="106" t="s">
        <v>18</v>
      </c>
      <c r="E90" s="55">
        <v>1</v>
      </c>
      <c r="F90" s="55">
        <v>1</v>
      </c>
      <c r="G90" s="86">
        <v>1</v>
      </c>
      <c r="H90" s="87">
        <v>1</v>
      </c>
      <c r="I90" s="87">
        <v>1</v>
      </c>
      <c r="J90" s="51"/>
      <c r="K90" s="51"/>
      <c r="L90" s="94">
        <f t="shared" si="4"/>
        <v>5</v>
      </c>
      <c r="M90" s="40">
        <v>87</v>
      </c>
    </row>
    <row r="91" spans="1:13" x14ac:dyDescent="0.2">
      <c r="A91" s="122" t="s">
        <v>231</v>
      </c>
      <c r="B91" s="108" t="s">
        <v>232</v>
      </c>
      <c r="C91" s="105" t="s">
        <v>17</v>
      </c>
      <c r="D91" s="106" t="s">
        <v>233</v>
      </c>
      <c r="E91" s="55">
        <v>1</v>
      </c>
      <c r="F91" s="55"/>
      <c r="G91" s="86">
        <v>1</v>
      </c>
      <c r="H91" s="87"/>
      <c r="I91" s="87"/>
      <c r="J91" s="49"/>
      <c r="K91" s="49"/>
      <c r="L91" s="94">
        <f t="shared" si="4"/>
        <v>2</v>
      </c>
      <c r="M91" s="40">
        <v>88</v>
      </c>
    </row>
    <row r="92" spans="1:13" x14ac:dyDescent="0.2">
      <c r="A92" s="122" t="s">
        <v>247</v>
      </c>
      <c r="B92" s="108" t="s">
        <v>248</v>
      </c>
      <c r="C92" s="105" t="s">
        <v>17</v>
      </c>
      <c r="D92" s="106" t="s">
        <v>249</v>
      </c>
      <c r="E92" s="55"/>
      <c r="F92" s="55">
        <v>1</v>
      </c>
      <c r="G92" s="86"/>
      <c r="H92" s="87">
        <v>1</v>
      </c>
      <c r="I92" s="87">
        <v>1</v>
      </c>
      <c r="J92" s="49"/>
      <c r="K92" s="49"/>
      <c r="L92" s="94">
        <f t="shared" si="4"/>
        <v>3</v>
      </c>
      <c r="M92" s="40">
        <v>89</v>
      </c>
    </row>
    <row r="93" spans="1:13" x14ac:dyDescent="0.2">
      <c r="A93" s="122" t="s">
        <v>253</v>
      </c>
      <c r="B93" s="108" t="s">
        <v>254</v>
      </c>
      <c r="C93" s="105" t="s">
        <v>17</v>
      </c>
      <c r="D93" s="106" t="s">
        <v>255</v>
      </c>
      <c r="E93" s="55">
        <v>1</v>
      </c>
      <c r="F93" s="55">
        <v>1</v>
      </c>
      <c r="G93" s="87"/>
      <c r="H93" s="87"/>
      <c r="I93" s="87"/>
      <c r="J93" s="49"/>
      <c r="K93" s="49"/>
      <c r="L93" s="94">
        <f t="shared" si="4"/>
        <v>2</v>
      </c>
      <c r="M93" s="40">
        <v>90</v>
      </c>
    </row>
    <row r="94" spans="1:13" x14ac:dyDescent="0.2">
      <c r="A94" s="122" t="s">
        <v>30</v>
      </c>
      <c r="B94" s="108" t="s">
        <v>31</v>
      </c>
      <c r="C94" s="105" t="s">
        <v>17</v>
      </c>
      <c r="D94" s="106" t="s">
        <v>32</v>
      </c>
      <c r="E94" s="55">
        <v>1</v>
      </c>
      <c r="F94" s="55">
        <v>1</v>
      </c>
      <c r="G94" s="86">
        <v>1</v>
      </c>
      <c r="H94" s="87">
        <v>1</v>
      </c>
      <c r="I94" s="87">
        <v>1</v>
      </c>
      <c r="J94" s="49"/>
      <c r="K94" s="49"/>
      <c r="L94" s="94">
        <f t="shared" si="4"/>
        <v>5</v>
      </c>
      <c r="M94" s="40">
        <v>91</v>
      </c>
    </row>
    <row r="95" spans="1:13" x14ac:dyDescent="0.2">
      <c r="A95" s="122" t="s">
        <v>265</v>
      </c>
      <c r="B95" s="108" t="s">
        <v>266</v>
      </c>
      <c r="C95" s="105" t="s">
        <v>17</v>
      </c>
      <c r="D95" s="106" t="s">
        <v>267</v>
      </c>
      <c r="E95" s="55">
        <v>1</v>
      </c>
      <c r="F95" s="55"/>
      <c r="G95" s="86">
        <v>1</v>
      </c>
      <c r="H95" s="87"/>
      <c r="I95" s="87"/>
      <c r="J95" s="49"/>
      <c r="K95" s="49"/>
      <c r="L95" s="94">
        <f t="shared" si="4"/>
        <v>2</v>
      </c>
      <c r="M95" s="40">
        <v>92</v>
      </c>
    </row>
    <row r="96" spans="1:13" x14ac:dyDescent="0.2">
      <c r="A96" s="122" t="s">
        <v>36</v>
      </c>
      <c r="B96" s="108" t="s">
        <v>37</v>
      </c>
      <c r="C96" s="105" t="s">
        <v>17</v>
      </c>
      <c r="D96" s="106" t="s">
        <v>38</v>
      </c>
      <c r="E96" s="55">
        <v>1</v>
      </c>
      <c r="F96" s="55">
        <v>1</v>
      </c>
      <c r="G96" s="86">
        <v>1</v>
      </c>
      <c r="H96" s="87">
        <v>1</v>
      </c>
      <c r="I96" s="87">
        <v>1</v>
      </c>
      <c r="J96" s="49"/>
      <c r="K96" s="49"/>
      <c r="L96" s="94">
        <f t="shared" si="4"/>
        <v>5</v>
      </c>
      <c r="M96" s="40">
        <v>93</v>
      </c>
    </row>
    <row r="97" spans="1:13" x14ac:dyDescent="0.2">
      <c r="A97" s="74" t="s">
        <v>296</v>
      </c>
      <c r="B97" s="74" t="s">
        <v>297</v>
      </c>
      <c r="C97" s="105" t="s">
        <v>17</v>
      </c>
      <c r="D97" s="73" t="s">
        <v>298</v>
      </c>
      <c r="E97" s="55"/>
      <c r="F97" s="55">
        <v>1</v>
      </c>
      <c r="G97" s="86"/>
      <c r="H97" s="87">
        <v>1</v>
      </c>
      <c r="I97" s="87"/>
      <c r="J97" s="51"/>
      <c r="K97" s="51"/>
      <c r="L97" s="94">
        <f t="shared" si="4"/>
        <v>2</v>
      </c>
      <c r="M97" s="40">
        <v>94</v>
      </c>
    </row>
    <row r="98" spans="1:13" x14ac:dyDescent="0.2">
      <c r="A98" s="74" t="s">
        <v>484</v>
      </c>
      <c r="B98" s="74" t="s">
        <v>8</v>
      </c>
      <c r="C98" s="105" t="s">
        <v>17</v>
      </c>
      <c r="D98" s="73" t="s">
        <v>485</v>
      </c>
      <c r="E98" s="55">
        <v>1</v>
      </c>
      <c r="F98" s="55"/>
      <c r="G98" s="55"/>
      <c r="H98" s="87"/>
      <c r="I98" s="87"/>
      <c r="J98" s="51"/>
      <c r="K98" s="51"/>
      <c r="L98" s="94">
        <f t="shared" si="4"/>
        <v>1</v>
      </c>
      <c r="M98" s="40">
        <v>95</v>
      </c>
    </row>
    <row r="99" spans="1:13" x14ac:dyDescent="0.2">
      <c r="A99" s="74" t="s">
        <v>114</v>
      </c>
      <c r="B99" s="74" t="s">
        <v>115</v>
      </c>
      <c r="C99" s="105" t="s">
        <v>17</v>
      </c>
      <c r="D99" s="73" t="s">
        <v>116</v>
      </c>
      <c r="E99" s="55">
        <v>1</v>
      </c>
      <c r="F99" s="55">
        <v>1</v>
      </c>
      <c r="G99" s="87"/>
      <c r="H99" s="87">
        <v>1</v>
      </c>
      <c r="I99" s="87">
        <v>1</v>
      </c>
      <c r="J99" s="51"/>
      <c r="K99" s="51"/>
      <c r="L99" s="94">
        <f t="shared" si="4"/>
        <v>4</v>
      </c>
      <c r="M99" s="40">
        <v>96</v>
      </c>
    </row>
    <row r="100" spans="1:13" x14ac:dyDescent="0.2">
      <c r="A100" s="74" t="s">
        <v>120</v>
      </c>
      <c r="B100" s="74" t="s">
        <v>121</v>
      </c>
      <c r="C100" s="105" t="s">
        <v>17</v>
      </c>
      <c r="D100" s="73" t="s">
        <v>122</v>
      </c>
      <c r="E100" s="55"/>
      <c r="F100" s="55">
        <v>1</v>
      </c>
      <c r="G100" s="86">
        <v>1</v>
      </c>
      <c r="H100" s="87">
        <v>1</v>
      </c>
      <c r="I100" s="87"/>
      <c r="J100" s="49"/>
      <c r="K100" s="49"/>
      <c r="L100" s="94">
        <f t="shared" ref="L100:L118" si="6">SUM(E100:K100)</f>
        <v>3</v>
      </c>
      <c r="M100" s="40">
        <v>97</v>
      </c>
    </row>
    <row r="101" spans="1:13" x14ac:dyDescent="0.2">
      <c r="A101" s="74" t="s">
        <v>49</v>
      </c>
      <c r="B101" s="74" t="s">
        <v>50</v>
      </c>
      <c r="C101" s="105" t="s">
        <v>17</v>
      </c>
      <c r="D101" s="73" t="s">
        <v>51</v>
      </c>
      <c r="E101" s="55">
        <v>1</v>
      </c>
      <c r="F101" s="55">
        <v>1</v>
      </c>
      <c r="G101" s="86">
        <v>1</v>
      </c>
      <c r="H101" s="87">
        <v>1</v>
      </c>
      <c r="I101" s="87">
        <v>1</v>
      </c>
      <c r="J101" s="49"/>
      <c r="K101" s="49"/>
      <c r="L101" s="94">
        <f t="shared" si="6"/>
        <v>5</v>
      </c>
      <c r="M101" s="40">
        <v>98</v>
      </c>
    </row>
    <row r="102" spans="1:13" x14ac:dyDescent="0.2">
      <c r="A102" s="74" t="s">
        <v>131</v>
      </c>
      <c r="B102" s="74" t="s">
        <v>132</v>
      </c>
      <c r="C102" s="105" t="s">
        <v>17</v>
      </c>
      <c r="D102" s="73" t="s">
        <v>133</v>
      </c>
      <c r="E102" s="55"/>
      <c r="F102" s="55">
        <v>1</v>
      </c>
      <c r="G102" s="86">
        <v>1</v>
      </c>
      <c r="H102" s="87">
        <v>1</v>
      </c>
      <c r="I102" s="87"/>
      <c r="J102" s="49"/>
      <c r="K102" s="49"/>
      <c r="L102" s="94">
        <f t="shared" si="6"/>
        <v>3</v>
      </c>
      <c r="M102" s="40">
        <v>99</v>
      </c>
    </row>
    <row r="103" spans="1:13" x14ac:dyDescent="0.2">
      <c r="A103" s="74" t="s">
        <v>491</v>
      </c>
      <c r="B103" s="74" t="s">
        <v>418</v>
      </c>
      <c r="C103" s="105" t="s">
        <v>17</v>
      </c>
      <c r="D103" s="73" t="s">
        <v>492</v>
      </c>
      <c r="E103" s="55">
        <v>1</v>
      </c>
      <c r="F103" s="55"/>
      <c r="G103" s="87"/>
      <c r="H103" s="87"/>
      <c r="I103" s="87"/>
      <c r="J103" s="49"/>
      <c r="K103" s="49"/>
      <c r="L103" s="94">
        <f t="shared" si="6"/>
        <v>1</v>
      </c>
      <c r="M103" s="40">
        <v>100</v>
      </c>
    </row>
    <row r="104" spans="1:13" x14ac:dyDescent="0.2">
      <c r="A104" s="74" t="s">
        <v>137</v>
      </c>
      <c r="B104" s="74" t="s">
        <v>138</v>
      </c>
      <c r="C104" s="105" t="s">
        <v>17</v>
      </c>
      <c r="D104" s="73" t="s">
        <v>139</v>
      </c>
      <c r="E104" s="55">
        <v>1</v>
      </c>
      <c r="F104" s="55">
        <v>1</v>
      </c>
      <c r="G104" s="55"/>
      <c r="H104" s="87">
        <v>1</v>
      </c>
      <c r="I104" s="87">
        <v>1</v>
      </c>
      <c r="J104" s="49"/>
      <c r="K104" s="49"/>
      <c r="L104" s="32">
        <f t="shared" si="6"/>
        <v>4</v>
      </c>
      <c r="M104" s="40">
        <v>101</v>
      </c>
    </row>
    <row r="105" spans="1:13" x14ac:dyDescent="0.2">
      <c r="A105" s="74" t="s">
        <v>387</v>
      </c>
      <c r="B105" s="74" t="s">
        <v>115</v>
      </c>
      <c r="C105" s="105" t="s">
        <v>17</v>
      </c>
      <c r="D105" s="73" t="s">
        <v>388</v>
      </c>
      <c r="E105" s="55">
        <v>1</v>
      </c>
      <c r="F105" s="55"/>
      <c r="G105" s="86">
        <v>1</v>
      </c>
      <c r="H105" s="87"/>
      <c r="I105" s="87"/>
      <c r="J105" s="49"/>
      <c r="K105" s="49"/>
      <c r="L105" s="32">
        <f t="shared" si="6"/>
        <v>2</v>
      </c>
      <c r="M105" s="40">
        <v>102</v>
      </c>
    </row>
    <row r="106" spans="1:13" x14ac:dyDescent="0.2">
      <c r="A106" s="74" t="s">
        <v>391</v>
      </c>
      <c r="B106" s="74" t="s">
        <v>392</v>
      </c>
      <c r="C106" s="105" t="s">
        <v>17</v>
      </c>
      <c r="D106" s="73" t="s">
        <v>393</v>
      </c>
      <c r="E106" s="55">
        <v>1</v>
      </c>
      <c r="F106" s="55"/>
      <c r="G106" s="86">
        <v>1</v>
      </c>
      <c r="H106" s="87"/>
      <c r="I106" s="87"/>
      <c r="J106" s="49"/>
      <c r="K106" s="49"/>
      <c r="L106" s="32">
        <f t="shared" si="6"/>
        <v>2</v>
      </c>
      <c r="M106" s="40">
        <v>103</v>
      </c>
    </row>
    <row r="107" spans="1:13" x14ac:dyDescent="0.2">
      <c r="A107" s="74" t="s">
        <v>437</v>
      </c>
      <c r="B107" s="74" t="s">
        <v>438</v>
      </c>
      <c r="C107" s="105" t="s">
        <v>21</v>
      </c>
      <c r="D107" s="73" t="s">
        <v>439</v>
      </c>
      <c r="E107" s="55">
        <v>1</v>
      </c>
      <c r="F107" s="55"/>
      <c r="G107" s="87"/>
      <c r="H107" s="87"/>
      <c r="I107" s="87"/>
      <c r="J107" s="49"/>
      <c r="K107" s="49"/>
      <c r="L107" s="94">
        <f t="shared" si="6"/>
        <v>1</v>
      </c>
      <c r="M107" s="40">
        <v>104</v>
      </c>
    </row>
    <row r="108" spans="1:13" x14ac:dyDescent="0.2">
      <c r="A108" s="74" t="s">
        <v>209</v>
      </c>
      <c r="B108" s="74" t="s">
        <v>24</v>
      </c>
      <c r="C108" s="105" t="s">
        <v>21</v>
      </c>
      <c r="D108" s="73" t="s">
        <v>210</v>
      </c>
      <c r="E108" s="55">
        <v>1</v>
      </c>
      <c r="F108" s="55"/>
      <c r="G108" s="87"/>
      <c r="H108" s="87">
        <v>1</v>
      </c>
      <c r="I108" s="87"/>
      <c r="J108" s="49"/>
      <c r="K108" s="49"/>
      <c r="L108" s="94">
        <f t="shared" si="6"/>
        <v>2</v>
      </c>
      <c r="M108" s="40">
        <v>105</v>
      </c>
    </row>
    <row r="109" spans="1:13" x14ac:dyDescent="0.2">
      <c r="A109" s="74" t="s">
        <v>259</v>
      </c>
      <c r="B109" s="74" t="s">
        <v>260</v>
      </c>
      <c r="C109" s="105" t="s">
        <v>21</v>
      </c>
      <c r="D109" s="73" t="s">
        <v>261</v>
      </c>
      <c r="E109" s="55"/>
      <c r="F109" s="55">
        <v>1</v>
      </c>
      <c r="G109" s="86">
        <v>1</v>
      </c>
      <c r="H109" s="87"/>
      <c r="I109" s="87"/>
      <c r="J109" s="50"/>
      <c r="K109" s="50"/>
      <c r="L109" s="94">
        <f t="shared" si="6"/>
        <v>2</v>
      </c>
      <c r="M109" s="40">
        <v>106</v>
      </c>
    </row>
    <row r="110" spans="1:13" x14ac:dyDescent="0.2">
      <c r="A110" s="74" t="s">
        <v>333</v>
      </c>
      <c r="B110" s="74" t="s">
        <v>334</v>
      </c>
      <c r="C110" s="105" t="s">
        <v>21</v>
      </c>
      <c r="D110" s="73" t="s">
        <v>335</v>
      </c>
      <c r="E110" s="55">
        <v>1</v>
      </c>
      <c r="F110" s="55"/>
      <c r="G110" s="86">
        <v>1</v>
      </c>
      <c r="H110" s="87"/>
      <c r="I110" s="87"/>
      <c r="J110" s="49"/>
      <c r="K110" s="49"/>
      <c r="L110" s="94">
        <f t="shared" si="6"/>
        <v>2</v>
      </c>
      <c r="M110" s="40">
        <v>107</v>
      </c>
    </row>
    <row r="111" spans="1:13" x14ac:dyDescent="0.2">
      <c r="A111" s="74" t="s">
        <v>356</v>
      </c>
      <c r="B111" s="74" t="s">
        <v>357</v>
      </c>
      <c r="C111" s="105" t="s">
        <v>21</v>
      </c>
      <c r="D111" s="73" t="s">
        <v>358</v>
      </c>
      <c r="E111" s="55">
        <v>1</v>
      </c>
      <c r="F111" s="55">
        <v>1</v>
      </c>
      <c r="G111" s="87"/>
      <c r="H111" s="87"/>
      <c r="I111" s="87"/>
      <c r="J111" s="49"/>
      <c r="K111" s="49"/>
      <c r="L111" s="94">
        <f t="shared" si="6"/>
        <v>2</v>
      </c>
      <c r="M111" s="40">
        <v>108</v>
      </c>
    </row>
    <row r="112" spans="1:13" x14ac:dyDescent="0.2">
      <c r="A112" s="74" t="s">
        <v>377</v>
      </c>
      <c r="B112" s="74" t="s">
        <v>378</v>
      </c>
      <c r="C112" s="105" t="s">
        <v>21</v>
      </c>
      <c r="D112" s="73" t="s">
        <v>379</v>
      </c>
      <c r="E112" s="55">
        <v>1</v>
      </c>
      <c r="F112" s="55">
        <v>1</v>
      </c>
      <c r="G112" s="87"/>
      <c r="H112" s="87"/>
      <c r="I112" s="87"/>
      <c r="J112" s="49"/>
      <c r="K112" s="49"/>
      <c r="L112" s="32">
        <f t="shared" si="6"/>
        <v>2</v>
      </c>
      <c r="M112" s="40">
        <v>109</v>
      </c>
    </row>
    <row r="113" spans="1:13" x14ac:dyDescent="0.2">
      <c r="A113" s="74" t="s">
        <v>527</v>
      </c>
      <c r="B113" s="74" t="s">
        <v>528</v>
      </c>
      <c r="C113" s="105" t="s">
        <v>21</v>
      </c>
      <c r="D113" s="73" t="s">
        <v>529</v>
      </c>
      <c r="E113" s="55"/>
      <c r="F113" s="55"/>
      <c r="G113" s="86">
        <v>1</v>
      </c>
      <c r="H113" s="87"/>
      <c r="I113" s="87"/>
      <c r="J113" s="49"/>
      <c r="K113" s="49"/>
      <c r="L113" s="32">
        <f t="shared" si="6"/>
        <v>1</v>
      </c>
      <c r="M113" s="40">
        <v>110</v>
      </c>
    </row>
    <row r="114" spans="1:13" x14ac:dyDescent="0.2">
      <c r="A114" s="74" t="s">
        <v>241</v>
      </c>
      <c r="B114" s="74" t="s">
        <v>242</v>
      </c>
      <c r="C114" s="105" t="s">
        <v>13</v>
      </c>
      <c r="D114" s="73" t="s">
        <v>243</v>
      </c>
      <c r="E114" s="55"/>
      <c r="F114" s="55">
        <v>1</v>
      </c>
      <c r="G114" s="86">
        <v>1</v>
      </c>
      <c r="H114" s="87"/>
      <c r="I114" s="87"/>
      <c r="J114" s="49"/>
      <c r="K114" s="49"/>
      <c r="L114" s="94">
        <f t="shared" si="6"/>
        <v>2</v>
      </c>
      <c r="M114" s="40">
        <v>111</v>
      </c>
    </row>
    <row r="115" spans="1:13" x14ac:dyDescent="0.2">
      <c r="A115" s="74" t="s">
        <v>102</v>
      </c>
      <c r="B115" s="74" t="s">
        <v>103</v>
      </c>
      <c r="C115" s="105" t="s">
        <v>13</v>
      </c>
      <c r="D115" s="73" t="s">
        <v>104</v>
      </c>
      <c r="E115" s="55"/>
      <c r="F115" s="55">
        <v>1</v>
      </c>
      <c r="G115" s="86">
        <v>1</v>
      </c>
      <c r="H115" s="87">
        <v>1</v>
      </c>
      <c r="I115" s="87"/>
      <c r="J115" s="49"/>
      <c r="K115" s="49"/>
      <c r="L115" s="94">
        <f t="shared" si="6"/>
        <v>3</v>
      </c>
      <c r="M115" s="40">
        <v>112</v>
      </c>
    </row>
    <row r="116" spans="1:13" x14ac:dyDescent="0.2">
      <c r="A116" s="74" t="s">
        <v>275</v>
      </c>
      <c r="B116" s="74" t="s">
        <v>276</v>
      </c>
      <c r="C116" s="105" t="s">
        <v>13</v>
      </c>
      <c r="D116" s="73" t="s">
        <v>277</v>
      </c>
      <c r="E116" s="55">
        <v>1</v>
      </c>
      <c r="F116" s="55">
        <v>1</v>
      </c>
      <c r="G116" s="87"/>
      <c r="H116" s="87"/>
      <c r="I116" s="87"/>
      <c r="J116" s="49"/>
      <c r="K116" s="49"/>
      <c r="L116" s="94">
        <f t="shared" si="6"/>
        <v>2</v>
      </c>
      <c r="M116" s="40">
        <v>113</v>
      </c>
    </row>
    <row r="117" spans="1:13" x14ac:dyDescent="0.2">
      <c r="A117" s="74" t="s">
        <v>324</v>
      </c>
      <c r="B117" s="74" t="s">
        <v>325</v>
      </c>
      <c r="C117" s="105" t="s">
        <v>13</v>
      </c>
      <c r="D117" s="73" t="s">
        <v>326</v>
      </c>
      <c r="E117" s="55"/>
      <c r="F117" s="55"/>
      <c r="G117" s="86">
        <v>1</v>
      </c>
      <c r="H117" s="87">
        <v>1</v>
      </c>
      <c r="I117" s="87"/>
      <c r="J117" s="52"/>
      <c r="K117" s="52"/>
      <c r="L117" s="94">
        <f t="shared" si="6"/>
        <v>2</v>
      </c>
      <c r="M117" s="40">
        <v>114</v>
      </c>
    </row>
    <row r="118" spans="1:13" x14ac:dyDescent="0.2">
      <c r="A118" s="74" t="s">
        <v>423</v>
      </c>
      <c r="B118" s="74" t="s">
        <v>180</v>
      </c>
      <c r="C118" s="105" t="s">
        <v>424</v>
      </c>
      <c r="D118" s="73" t="s">
        <v>425</v>
      </c>
      <c r="E118" s="55">
        <v>1</v>
      </c>
      <c r="F118" s="55"/>
      <c r="G118" s="55"/>
      <c r="H118" s="87"/>
      <c r="I118" s="87"/>
      <c r="J118" s="51"/>
      <c r="K118" s="51"/>
      <c r="L118" s="94">
        <f t="shared" si="6"/>
        <v>1</v>
      </c>
      <c r="M118" s="40">
        <v>115</v>
      </c>
    </row>
    <row r="119" spans="1:13" x14ac:dyDescent="0.2">
      <c r="H119" s="32"/>
    </row>
    <row r="120" spans="1:13" x14ac:dyDescent="0.2">
      <c r="H120" s="32"/>
    </row>
    <row r="121" spans="1:13" x14ac:dyDescent="0.2">
      <c r="H121" s="32"/>
    </row>
    <row r="122" spans="1:13" x14ac:dyDescent="0.2">
      <c r="H122" s="32"/>
    </row>
    <row r="123" spans="1:13" x14ac:dyDescent="0.2">
      <c r="H123" s="32"/>
    </row>
    <row r="124" spans="1:13" x14ac:dyDescent="0.2">
      <c r="H124" s="32"/>
    </row>
    <row r="125" spans="1:13" x14ac:dyDescent="0.2">
      <c r="H125" s="32"/>
    </row>
    <row r="126" spans="1:13" x14ac:dyDescent="0.2">
      <c r="H126" s="32"/>
    </row>
    <row r="127" spans="1:13" x14ac:dyDescent="0.2">
      <c r="H127" s="32"/>
    </row>
    <row r="128" spans="1:13" x14ac:dyDescent="0.2">
      <c r="H128" s="32"/>
    </row>
    <row r="129" spans="8:8" x14ac:dyDescent="0.2">
      <c r="H129" s="32"/>
    </row>
    <row r="130" spans="8:8" x14ac:dyDescent="0.2">
      <c r="H130" s="32"/>
    </row>
    <row r="131" spans="8:8" x14ac:dyDescent="0.2">
      <c r="H131" s="32"/>
    </row>
    <row r="132" spans="8:8" x14ac:dyDescent="0.2">
      <c r="H132" s="32"/>
    </row>
    <row r="133" spans="8:8" x14ac:dyDescent="0.2">
      <c r="H133" s="32"/>
    </row>
    <row r="134" spans="8:8" x14ac:dyDescent="0.2">
      <c r="H134" s="32"/>
    </row>
    <row r="135" spans="8:8" x14ac:dyDescent="0.2">
      <c r="H135" s="32"/>
    </row>
    <row r="136" spans="8:8" x14ac:dyDescent="0.2">
      <c r="H136" s="32"/>
    </row>
    <row r="137" spans="8:8" x14ac:dyDescent="0.2">
      <c r="H137" s="32"/>
    </row>
    <row r="138" spans="8:8" x14ac:dyDescent="0.2">
      <c r="H138" s="32"/>
    </row>
    <row r="139" spans="8:8" x14ac:dyDescent="0.2">
      <c r="H139" s="32"/>
    </row>
    <row r="140" spans="8:8" x14ac:dyDescent="0.2">
      <c r="H140" s="32"/>
    </row>
    <row r="141" spans="8:8" x14ac:dyDescent="0.2">
      <c r="H141" s="32"/>
    </row>
    <row r="142" spans="8:8" x14ac:dyDescent="0.2">
      <c r="H142" s="32"/>
    </row>
    <row r="143" spans="8:8" x14ac:dyDescent="0.2">
      <c r="H143" s="32"/>
    </row>
    <row r="144" spans="8:8" x14ac:dyDescent="0.2">
      <c r="H144" s="32"/>
    </row>
    <row r="145" spans="8:8" x14ac:dyDescent="0.2">
      <c r="H145" s="32"/>
    </row>
    <row r="146" spans="8:8" x14ac:dyDescent="0.2">
      <c r="H146" s="32"/>
    </row>
    <row r="147" spans="8:8" x14ac:dyDescent="0.2">
      <c r="H147" s="32"/>
    </row>
    <row r="148" spans="8:8" x14ac:dyDescent="0.2">
      <c r="H148" s="32"/>
    </row>
    <row r="149" spans="8:8" x14ac:dyDescent="0.2">
      <c r="H149" s="32"/>
    </row>
    <row r="150" spans="8:8" x14ac:dyDescent="0.2">
      <c r="H150" s="32"/>
    </row>
    <row r="151" spans="8:8" x14ac:dyDescent="0.2">
      <c r="H151" s="32"/>
    </row>
    <row r="152" spans="8:8" x14ac:dyDescent="0.2">
      <c r="H152" s="32"/>
    </row>
    <row r="153" spans="8:8" x14ac:dyDescent="0.2">
      <c r="H153" s="32"/>
    </row>
    <row r="154" spans="8:8" x14ac:dyDescent="0.2">
      <c r="H154" s="32"/>
    </row>
    <row r="155" spans="8:8" x14ac:dyDescent="0.2">
      <c r="H155" s="32"/>
    </row>
    <row r="156" spans="8:8" x14ac:dyDescent="0.2">
      <c r="H156" s="32"/>
    </row>
    <row r="157" spans="8:8" x14ac:dyDescent="0.2">
      <c r="H157" s="32"/>
    </row>
    <row r="158" spans="8:8" x14ac:dyDescent="0.2">
      <c r="H158" s="32"/>
    </row>
    <row r="159" spans="8:8" x14ac:dyDescent="0.2">
      <c r="H159" s="32"/>
    </row>
    <row r="160" spans="8:8" x14ac:dyDescent="0.2">
      <c r="H160" s="32"/>
    </row>
    <row r="161" spans="8:8" x14ac:dyDescent="0.2">
      <c r="H161" s="32"/>
    </row>
    <row r="162" spans="8:8" x14ac:dyDescent="0.2">
      <c r="H162" s="32"/>
    </row>
    <row r="163" spans="8:8" x14ac:dyDescent="0.2">
      <c r="H163" s="32"/>
    </row>
    <row r="164" spans="8:8" x14ac:dyDescent="0.2">
      <c r="H164" s="32"/>
    </row>
    <row r="165" spans="8:8" x14ac:dyDescent="0.2">
      <c r="H165" s="32"/>
    </row>
    <row r="166" spans="8:8" x14ac:dyDescent="0.2">
      <c r="H166" s="32"/>
    </row>
    <row r="167" spans="8:8" x14ac:dyDescent="0.2">
      <c r="H167" s="32"/>
    </row>
    <row r="168" spans="8:8" x14ac:dyDescent="0.2">
      <c r="H168" s="32"/>
    </row>
    <row r="169" spans="8:8" x14ac:dyDescent="0.2">
      <c r="H169" s="32"/>
    </row>
    <row r="170" spans="8:8" x14ac:dyDescent="0.2">
      <c r="H170" s="32"/>
    </row>
    <row r="171" spans="8:8" x14ac:dyDescent="0.2">
      <c r="H171" s="32"/>
    </row>
    <row r="172" spans="8:8" x14ac:dyDescent="0.2">
      <c r="H172" s="32"/>
    </row>
    <row r="173" spans="8:8" x14ac:dyDescent="0.2">
      <c r="H173" s="32"/>
    </row>
    <row r="174" spans="8:8" x14ac:dyDescent="0.2">
      <c r="H174" s="32"/>
    </row>
    <row r="175" spans="8:8" x14ac:dyDescent="0.2">
      <c r="H175" s="32"/>
    </row>
    <row r="176" spans="8:8" x14ac:dyDescent="0.2">
      <c r="H176" s="32"/>
    </row>
    <row r="177" spans="8:8" x14ac:dyDescent="0.2">
      <c r="H177" s="32"/>
    </row>
    <row r="178" spans="8:8" x14ac:dyDescent="0.2">
      <c r="H178" s="32"/>
    </row>
    <row r="179" spans="8:8" x14ac:dyDescent="0.2">
      <c r="H179" s="32"/>
    </row>
    <row r="180" spans="8:8" x14ac:dyDescent="0.2">
      <c r="H180" s="32"/>
    </row>
    <row r="181" spans="8:8" x14ac:dyDescent="0.2">
      <c r="H181" s="32"/>
    </row>
    <row r="182" spans="8:8" x14ac:dyDescent="0.2">
      <c r="H182" s="32"/>
    </row>
    <row r="183" spans="8:8" x14ac:dyDescent="0.2">
      <c r="H183" s="32"/>
    </row>
    <row r="184" spans="8:8" x14ac:dyDescent="0.2">
      <c r="H184" s="32"/>
    </row>
    <row r="185" spans="8:8" x14ac:dyDescent="0.2">
      <c r="H185" s="32"/>
    </row>
    <row r="186" spans="8:8" x14ac:dyDescent="0.2">
      <c r="H186" s="32"/>
    </row>
    <row r="187" spans="8:8" x14ac:dyDescent="0.2">
      <c r="H187" s="32"/>
    </row>
    <row r="188" spans="8:8" x14ac:dyDescent="0.2">
      <c r="H188" s="32"/>
    </row>
    <row r="189" spans="8:8" x14ac:dyDescent="0.2">
      <c r="H189" s="32"/>
    </row>
    <row r="190" spans="8:8" x14ac:dyDescent="0.2">
      <c r="H190" s="32"/>
    </row>
    <row r="191" spans="8:8" x14ac:dyDescent="0.2">
      <c r="H191" s="32"/>
    </row>
    <row r="192" spans="8:8" x14ac:dyDescent="0.2">
      <c r="H192" s="32"/>
    </row>
    <row r="193" spans="8:8" x14ac:dyDescent="0.2">
      <c r="H193" s="32"/>
    </row>
    <row r="194" spans="8:8" x14ac:dyDescent="0.2">
      <c r="H194" s="32"/>
    </row>
    <row r="195" spans="8:8" x14ac:dyDescent="0.2">
      <c r="H195" s="32"/>
    </row>
    <row r="196" spans="8:8" x14ac:dyDescent="0.2">
      <c r="H196" s="32"/>
    </row>
    <row r="197" spans="8:8" x14ac:dyDescent="0.2">
      <c r="H197" s="32"/>
    </row>
    <row r="198" spans="8:8" x14ac:dyDescent="0.2">
      <c r="H198" s="32"/>
    </row>
    <row r="199" spans="8:8" x14ac:dyDescent="0.2">
      <c r="H199" s="32"/>
    </row>
    <row r="200" spans="8:8" x14ac:dyDescent="0.2">
      <c r="H200" s="32"/>
    </row>
    <row r="201" spans="8:8" x14ac:dyDescent="0.2">
      <c r="H201" s="32"/>
    </row>
    <row r="202" spans="8:8" x14ac:dyDescent="0.2">
      <c r="H202" s="32"/>
    </row>
    <row r="203" spans="8:8" x14ac:dyDescent="0.2">
      <c r="H203" s="32"/>
    </row>
    <row r="204" spans="8:8" x14ac:dyDescent="0.2">
      <c r="H204" s="32"/>
    </row>
    <row r="205" spans="8:8" x14ac:dyDescent="0.2">
      <c r="H205" s="32"/>
    </row>
    <row r="206" spans="8:8" x14ac:dyDescent="0.2">
      <c r="H206" s="32"/>
    </row>
    <row r="207" spans="8:8" x14ac:dyDescent="0.2">
      <c r="H207" s="32"/>
    </row>
    <row r="208" spans="8:8" x14ac:dyDescent="0.2">
      <c r="H208" s="32"/>
    </row>
    <row r="209" spans="8:8" x14ac:dyDescent="0.2">
      <c r="H209" s="32"/>
    </row>
    <row r="210" spans="8:8" x14ac:dyDescent="0.2">
      <c r="H210" s="32"/>
    </row>
    <row r="211" spans="8:8" x14ac:dyDescent="0.2">
      <c r="H211" s="32"/>
    </row>
    <row r="212" spans="8:8" x14ac:dyDescent="0.2">
      <c r="H212" s="32"/>
    </row>
    <row r="213" spans="8:8" x14ac:dyDescent="0.2">
      <c r="H213" s="32"/>
    </row>
    <row r="214" spans="8:8" x14ac:dyDescent="0.2">
      <c r="H214" s="32"/>
    </row>
    <row r="215" spans="8:8" x14ac:dyDescent="0.2">
      <c r="H215" s="32"/>
    </row>
    <row r="216" spans="8:8" x14ac:dyDescent="0.2">
      <c r="H216" s="32"/>
    </row>
    <row r="217" spans="8:8" x14ac:dyDescent="0.2">
      <c r="H217" s="32"/>
    </row>
    <row r="218" spans="8:8" x14ac:dyDescent="0.2">
      <c r="H218" s="32"/>
    </row>
    <row r="219" spans="8:8" x14ac:dyDescent="0.2">
      <c r="H219" s="32"/>
    </row>
    <row r="220" spans="8:8" x14ac:dyDescent="0.2">
      <c r="H220" s="32"/>
    </row>
    <row r="221" spans="8:8" x14ac:dyDescent="0.2">
      <c r="H221" s="32"/>
    </row>
    <row r="222" spans="8:8" x14ac:dyDescent="0.2">
      <c r="H222" s="32"/>
    </row>
    <row r="223" spans="8:8" x14ac:dyDescent="0.2">
      <c r="H223" s="32"/>
    </row>
    <row r="224" spans="8:8" x14ac:dyDescent="0.2">
      <c r="H224" s="32"/>
    </row>
    <row r="225" spans="8:8" x14ac:dyDescent="0.2">
      <c r="H225" s="32"/>
    </row>
    <row r="226" spans="8:8" x14ac:dyDescent="0.2">
      <c r="H226" s="32"/>
    </row>
    <row r="227" spans="8:8" x14ac:dyDescent="0.2">
      <c r="H227" s="32"/>
    </row>
    <row r="228" spans="8:8" x14ac:dyDescent="0.2">
      <c r="H228" s="32"/>
    </row>
    <row r="229" spans="8:8" x14ac:dyDescent="0.2">
      <c r="H229" s="32"/>
    </row>
    <row r="230" spans="8:8" x14ac:dyDescent="0.2">
      <c r="H230" s="32"/>
    </row>
    <row r="231" spans="8:8" x14ac:dyDescent="0.2">
      <c r="H231" s="32"/>
    </row>
    <row r="232" spans="8:8" x14ac:dyDescent="0.2">
      <c r="H232" s="32"/>
    </row>
    <row r="233" spans="8:8" x14ac:dyDescent="0.2">
      <c r="H233" s="32"/>
    </row>
    <row r="234" spans="8:8" x14ac:dyDescent="0.2">
      <c r="H234" s="32"/>
    </row>
    <row r="235" spans="8:8" x14ac:dyDescent="0.2">
      <c r="H235" s="32"/>
    </row>
    <row r="236" spans="8:8" x14ac:dyDescent="0.2">
      <c r="H236" s="32"/>
    </row>
    <row r="237" spans="8:8" x14ac:dyDescent="0.2">
      <c r="H237" s="32"/>
    </row>
    <row r="238" spans="8:8" x14ac:dyDescent="0.2">
      <c r="H238" s="32"/>
    </row>
    <row r="239" spans="8:8" x14ac:dyDescent="0.2">
      <c r="H239" s="32"/>
    </row>
    <row r="240" spans="8:8" x14ac:dyDescent="0.2">
      <c r="H240" s="32"/>
    </row>
    <row r="241" spans="8:8" x14ac:dyDescent="0.2">
      <c r="H241" s="32"/>
    </row>
    <row r="242" spans="8:8" x14ac:dyDescent="0.2">
      <c r="H242" s="32"/>
    </row>
    <row r="243" spans="8:8" x14ac:dyDescent="0.2">
      <c r="H243" s="32"/>
    </row>
    <row r="244" spans="8:8" x14ac:dyDescent="0.2">
      <c r="H244" s="32"/>
    </row>
    <row r="245" spans="8:8" x14ac:dyDescent="0.2">
      <c r="H245" s="32"/>
    </row>
    <row r="246" spans="8:8" x14ac:dyDescent="0.2">
      <c r="H246" s="32"/>
    </row>
    <row r="247" spans="8:8" x14ac:dyDescent="0.2">
      <c r="H247" s="32"/>
    </row>
    <row r="248" spans="8:8" x14ac:dyDescent="0.2">
      <c r="H248" s="32"/>
    </row>
    <row r="249" spans="8:8" x14ac:dyDescent="0.2">
      <c r="H249" s="32"/>
    </row>
    <row r="250" spans="8:8" x14ac:dyDescent="0.2">
      <c r="H250" s="32"/>
    </row>
    <row r="251" spans="8:8" x14ac:dyDescent="0.2">
      <c r="H251" s="32"/>
    </row>
    <row r="252" spans="8:8" x14ac:dyDescent="0.2">
      <c r="H252" s="32"/>
    </row>
    <row r="253" spans="8:8" x14ac:dyDescent="0.2">
      <c r="H253" s="32"/>
    </row>
    <row r="254" spans="8:8" x14ac:dyDescent="0.2">
      <c r="H254" s="32"/>
    </row>
    <row r="255" spans="8:8" x14ac:dyDescent="0.2">
      <c r="H255" s="32"/>
    </row>
    <row r="256" spans="8:8" x14ac:dyDescent="0.2">
      <c r="H256" s="32"/>
    </row>
    <row r="257" spans="8:8" x14ac:dyDescent="0.2">
      <c r="H257" s="32"/>
    </row>
    <row r="258" spans="8:8" x14ac:dyDescent="0.2">
      <c r="H258" s="32"/>
    </row>
    <row r="259" spans="8:8" x14ac:dyDescent="0.2">
      <c r="H259" s="32"/>
    </row>
    <row r="260" spans="8:8" x14ac:dyDescent="0.2">
      <c r="H260" s="32"/>
    </row>
    <row r="261" spans="8:8" x14ac:dyDescent="0.2">
      <c r="H261" s="32"/>
    </row>
    <row r="262" spans="8:8" x14ac:dyDescent="0.2">
      <c r="H262" s="32"/>
    </row>
    <row r="263" spans="8:8" x14ac:dyDescent="0.2">
      <c r="H263" s="32"/>
    </row>
    <row r="264" spans="8:8" x14ac:dyDescent="0.2">
      <c r="H264" s="32"/>
    </row>
    <row r="265" spans="8:8" x14ac:dyDescent="0.2">
      <c r="H265" s="32"/>
    </row>
    <row r="266" spans="8:8" x14ac:dyDescent="0.2">
      <c r="H266" s="32"/>
    </row>
    <row r="267" spans="8:8" x14ac:dyDescent="0.2">
      <c r="H267" s="32"/>
    </row>
    <row r="268" spans="8:8" x14ac:dyDescent="0.2">
      <c r="H268" s="32"/>
    </row>
    <row r="269" spans="8:8" x14ac:dyDescent="0.2">
      <c r="H269" s="32"/>
    </row>
    <row r="270" spans="8:8" x14ac:dyDescent="0.2">
      <c r="H270" s="32"/>
    </row>
    <row r="271" spans="8:8" x14ac:dyDescent="0.2">
      <c r="H271" s="32"/>
    </row>
    <row r="272" spans="8:8" x14ac:dyDescent="0.2">
      <c r="H272" s="32"/>
    </row>
    <row r="273" spans="8:8" x14ac:dyDescent="0.2">
      <c r="H273" s="32"/>
    </row>
    <row r="274" spans="8:8" x14ac:dyDescent="0.2">
      <c r="H274" s="32"/>
    </row>
    <row r="275" spans="8:8" x14ac:dyDescent="0.2">
      <c r="H275" s="32"/>
    </row>
    <row r="276" spans="8:8" x14ac:dyDescent="0.2">
      <c r="H276" s="32"/>
    </row>
    <row r="277" spans="8:8" x14ac:dyDescent="0.2">
      <c r="H277" s="32"/>
    </row>
    <row r="278" spans="8:8" x14ac:dyDescent="0.2">
      <c r="H278" s="32"/>
    </row>
    <row r="279" spans="8:8" x14ac:dyDescent="0.2">
      <c r="H279" s="32"/>
    </row>
    <row r="280" spans="8:8" x14ac:dyDescent="0.2">
      <c r="H280" s="32"/>
    </row>
    <row r="281" spans="8:8" x14ac:dyDescent="0.2">
      <c r="H281" s="32"/>
    </row>
    <row r="282" spans="8:8" x14ac:dyDescent="0.2">
      <c r="H282" s="32"/>
    </row>
    <row r="283" spans="8:8" x14ac:dyDescent="0.2">
      <c r="H283" s="32"/>
    </row>
    <row r="284" spans="8:8" x14ac:dyDescent="0.2">
      <c r="H284" s="32"/>
    </row>
    <row r="285" spans="8:8" x14ac:dyDescent="0.2">
      <c r="H285" s="32"/>
    </row>
    <row r="286" spans="8:8" x14ac:dyDescent="0.2">
      <c r="H286" s="32"/>
    </row>
    <row r="287" spans="8:8" x14ac:dyDescent="0.2">
      <c r="H287" s="32"/>
    </row>
    <row r="288" spans="8:8" x14ac:dyDescent="0.2">
      <c r="H288" s="32"/>
    </row>
    <row r="289" spans="8:8" x14ac:dyDescent="0.2">
      <c r="H289" s="32"/>
    </row>
    <row r="290" spans="8:8" x14ac:dyDescent="0.2">
      <c r="H290" s="32"/>
    </row>
    <row r="291" spans="8:8" x14ac:dyDescent="0.2">
      <c r="H291" s="32"/>
    </row>
    <row r="292" spans="8:8" x14ac:dyDescent="0.2">
      <c r="H292" s="32"/>
    </row>
    <row r="293" spans="8:8" x14ac:dyDescent="0.2">
      <c r="H293" s="32"/>
    </row>
    <row r="294" spans="8:8" x14ac:dyDescent="0.2">
      <c r="H294" s="32"/>
    </row>
    <row r="295" spans="8:8" x14ac:dyDescent="0.2">
      <c r="H295" s="32"/>
    </row>
    <row r="296" spans="8:8" x14ac:dyDescent="0.2">
      <c r="H296" s="32"/>
    </row>
    <row r="297" spans="8:8" x14ac:dyDescent="0.2">
      <c r="H297" s="32"/>
    </row>
    <row r="298" spans="8:8" x14ac:dyDescent="0.2">
      <c r="H298" s="32"/>
    </row>
    <row r="299" spans="8:8" x14ac:dyDescent="0.2">
      <c r="H299" s="32"/>
    </row>
    <row r="300" spans="8:8" x14ac:dyDescent="0.2">
      <c r="H300" s="32"/>
    </row>
    <row r="301" spans="8:8" x14ac:dyDescent="0.2">
      <c r="H301" s="32"/>
    </row>
    <row r="302" spans="8:8" x14ac:dyDescent="0.2">
      <c r="H302" s="32"/>
    </row>
    <row r="303" spans="8:8" x14ac:dyDescent="0.2">
      <c r="H303" s="32"/>
    </row>
    <row r="304" spans="8:8" x14ac:dyDescent="0.2">
      <c r="H304" s="32"/>
    </row>
    <row r="305" spans="8:8" x14ac:dyDescent="0.2">
      <c r="H305" s="32"/>
    </row>
    <row r="306" spans="8:8" x14ac:dyDescent="0.2">
      <c r="H306" s="32"/>
    </row>
    <row r="307" spans="8:8" x14ac:dyDescent="0.2">
      <c r="H307" s="32"/>
    </row>
    <row r="308" spans="8:8" x14ac:dyDescent="0.2">
      <c r="H308" s="32"/>
    </row>
    <row r="309" spans="8:8" x14ac:dyDescent="0.2">
      <c r="H309" s="32"/>
    </row>
    <row r="310" spans="8:8" x14ac:dyDescent="0.2">
      <c r="H310" s="32"/>
    </row>
    <row r="311" spans="8:8" x14ac:dyDescent="0.2">
      <c r="H311" s="32"/>
    </row>
    <row r="312" spans="8:8" x14ac:dyDescent="0.2">
      <c r="H312" s="32"/>
    </row>
    <row r="313" spans="8:8" x14ac:dyDescent="0.2">
      <c r="H313" s="32"/>
    </row>
    <row r="314" spans="8:8" x14ac:dyDescent="0.2">
      <c r="H314" s="32"/>
    </row>
    <row r="315" spans="8:8" x14ac:dyDescent="0.2">
      <c r="H315" s="32"/>
    </row>
    <row r="316" spans="8:8" x14ac:dyDescent="0.2">
      <c r="H316" s="32"/>
    </row>
    <row r="317" spans="8:8" x14ac:dyDescent="0.2">
      <c r="H317" s="32"/>
    </row>
    <row r="318" spans="8:8" x14ac:dyDescent="0.2">
      <c r="H318" s="32"/>
    </row>
    <row r="319" spans="8:8" x14ac:dyDescent="0.2">
      <c r="H319" s="32"/>
    </row>
    <row r="320" spans="8:8" x14ac:dyDescent="0.2">
      <c r="H320" s="32"/>
    </row>
    <row r="321" spans="8:8" x14ac:dyDescent="0.2">
      <c r="H321" s="32"/>
    </row>
    <row r="322" spans="8:8" x14ac:dyDescent="0.2">
      <c r="H322" s="32"/>
    </row>
    <row r="323" spans="8:8" x14ac:dyDescent="0.2">
      <c r="H323" s="32"/>
    </row>
    <row r="324" spans="8:8" x14ac:dyDescent="0.2">
      <c r="H324" s="32"/>
    </row>
    <row r="325" spans="8:8" x14ac:dyDescent="0.2">
      <c r="H325" s="32"/>
    </row>
    <row r="326" spans="8:8" x14ac:dyDescent="0.2">
      <c r="H326" s="32"/>
    </row>
    <row r="327" spans="8:8" x14ac:dyDescent="0.2">
      <c r="H327" s="32"/>
    </row>
    <row r="328" spans="8:8" x14ac:dyDescent="0.2">
      <c r="H328" s="32"/>
    </row>
    <row r="329" spans="8:8" x14ac:dyDescent="0.2">
      <c r="H329" s="32"/>
    </row>
    <row r="330" spans="8:8" x14ac:dyDescent="0.2">
      <c r="H330" s="32"/>
    </row>
    <row r="331" spans="8:8" x14ac:dyDescent="0.2">
      <c r="H331" s="32"/>
    </row>
    <row r="332" spans="8:8" x14ac:dyDescent="0.2">
      <c r="H332" s="32"/>
    </row>
    <row r="333" spans="8:8" x14ac:dyDescent="0.2">
      <c r="H333" s="32"/>
    </row>
    <row r="334" spans="8:8" x14ac:dyDescent="0.2">
      <c r="H334" s="32"/>
    </row>
    <row r="335" spans="8:8" x14ac:dyDescent="0.2">
      <c r="H335" s="32"/>
    </row>
    <row r="336" spans="8:8" x14ac:dyDescent="0.2">
      <c r="H336" s="32"/>
    </row>
    <row r="337" spans="8:8" x14ac:dyDescent="0.2">
      <c r="H337" s="32"/>
    </row>
    <row r="338" spans="8:8" x14ac:dyDescent="0.2">
      <c r="H338" s="32"/>
    </row>
    <row r="339" spans="8:8" x14ac:dyDescent="0.2">
      <c r="H339" s="32"/>
    </row>
    <row r="340" spans="8:8" x14ac:dyDescent="0.2">
      <c r="H340" s="32"/>
    </row>
    <row r="341" spans="8:8" x14ac:dyDescent="0.2">
      <c r="H341" s="32"/>
    </row>
    <row r="342" spans="8:8" x14ac:dyDescent="0.2">
      <c r="H342" s="32"/>
    </row>
    <row r="343" spans="8:8" x14ac:dyDescent="0.2">
      <c r="H343" s="32"/>
    </row>
    <row r="344" spans="8:8" x14ac:dyDescent="0.2">
      <c r="H344" s="32"/>
    </row>
    <row r="345" spans="8:8" x14ac:dyDescent="0.2">
      <c r="H345" s="32"/>
    </row>
    <row r="346" spans="8:8" x14ac:dyDescent="0.2">
      <c r="H346" s="32"/>
    </row>
    <row r="347" spans="8:8" x14ac:dyDescent="0.2">
      <c r="H347" s="32"/>
    </row>
    <row r="348" spans="8:8" x14ac:dyDescent="0.2">
      <c r="H348" s="32"/>
    </row>
    <row r="349" spans="8:8" x14ac:dyDescent="0.2">
      <c r="H349" s="32"/>
    </row>
    <row r="350" spans="8:8" x14ac:dyDescent="0.2">
      <c r="H350" s="32"/>
    </row>
    <row r="351" spans="8:8" x14ac:dyDescent="0.2">
      <c r="H351" s="32"/>
    </row>
    <row r="352" spans="8:8" x14ac:dyDescent="0.2">
      <c r="H352" s="32"/>
    </row>
    <row r="353" spans="8:8" x14ac:dyDescent="0.2">
      <c r="H353" s="32"/>
    </row>
    <row r="354" spans="8:8" x14ac:dyDescent="0.2">
      <c r="H354" s="32"/>
    </row>
    <row r="355" spans="8:8" x14ac:dyDescent="0.2">
      <c r="H355" s="32"/>
    </row>
    <row r="356" spans="8:8" x14ac:dyDescent="0.2">
      <c r="H356" s="32"/>
    </row>
    <row r="357" spans="8:8" x14ac:dyDescent="0.2">
      <c r="H357" s="32"/>
    </row>
    <row r="358" spans="8:8" x14ac:dyDescent="0.2">
      <c r="H358" s="32"/>
    </row>
    <row r="359" spans="8:8" x14ac:dyDescent="0.2">
      <c r="H359" s="32"/>
    </row>
    <row r="360" spans="8:8" x14ac:dyDescent="0.2">
      <c r="H360" s="32"/>
    </row>
    <row r="361" spans="8:8" x14ac:dyDescent="0.2">
      <c r="H361" s="32"/>
    </row>
    <row r="362" spans="8:8" x14ac:dyDescent="0.2">
      <c r="H362" s="32"/>
    </row>
    <row r="363" spans="8:8" x14ac:dyDescent="0.2">
      <c r="H363" s="32"/>
    </row>
    <row r="364" spans="8:8" x14ac:dyDescent="0.2">
      <c r="H364" s="32"/>
    </row>
    <row r="365" spans="8:8" x14ac:dyDescent="0.2">
      <c r="H365" s="32"/>
    </row>
    <row r="366" spans="8:8" x14ac:dyDescent="0.2">
      <c r="H366" s="32"/>
    </row>
    <row r="367" spans="8:8" x14ac:dyDescent="0.2">
      <c r="H367" s="32"/>
    </row>
    <row r="368" spans="8:8" x14ac:dyDescent="0.2">
      <c r="H368" s="32"/>
    </row>
    <row r="369" spans="8:8" x14ac:dyDescent="0.2">
      <c r="H369" s="32"/>
    </row>
    <row r="370" spans="8:8" x14ac:dyDescent="0.2">
      <c r="H370" s="32"/>
    </row>
    <row r="371" spans="8:8" x14ac:dyDescent="0.2">
      <c r="H371" s="32"/>
    </row>
    <row r="372" spans="8:8" x14ac:dyDescent="0.2">
      <c r="H372" s="32"/>
    </row>
    <row r="373" spans="8:8" x14ac:dyDescent="0.2">
      <c r="H373" s="32"/>
    </row>
    <row r="374" spans="8:8" x14ac:dyDescent="0.2">
      <c r="H374" s="32"/>
    </row>
    <row r="375" spans="8:8" x14ac:dyDescent="0.2">
      <c r="H375" s="32"/>
    </row>
    <row r="376" spans="8:8" x14ac:dyDescent="0.2">
      <c r="H376" s="32"/>
    </row>
    <row r="377" spans="8:8" x14ac:dyDescent="0.2">
      <c r="H377" s="32"/>
    </row>
    <row r="378" spans="8:8" x14ac:dyDescent="0.2">
      <c r="H378" s="32"/>
    </row>
    <row r="379" spans="8:8" x14ac:dyDescent="0.2">
      <c r="H379" s="32"/>
    </row>
    <row r="380" spans="8:8" x14ac:dyDescent="0.2">
      <c r="H380" s="32"/>
    </row>
    <row r="381" spans="8:8" x14ac:dyDescent="0.2">
      <c r="H381" s="32"/>
    </row>
    <row r="382" spans="8:8" x14ac:dyDescent="0.2">
      <c r="H382" s="32"/>
    </row>
    <row r="383" spans="8:8" x14ac:dyDescent="0.2">
      <c r="H383" s="32"/>
    </row>
    <row r="384" spans="8:8" x14ac:dyDescent="0.2">
      <c r="H384" s="32"/>
    </row>
    <row r="385" spans="8:8" x14ac:dyDescent="0.2">
      <c r="H385" s="32"/>
    </row>
    <row r="386" spans="8:8" x14ac:dyDescent="0.2">
      <c r="H386" s="32"/>
    </row>
    <row r="387" spans="8:8" x14ac:dyDescent="0.2">
      <c r="H387" s="32"/>
    </row>
    <row r="388" spans="8:8" x14ac:dyDescent="0.2">
      <c r="H388" s="32"/>
    </row>
    <row r="389" spans="8:8" x14ac:dyDescent="0.2">
      <c r="H389" s="32"/>
    </row>
    <row r="390" spans="8:8" x14ac:dyDescent="0.2">
      <c r="H390" s="32"/>
    </row>
    <row r="391" spans="8:8" x14ac:dyDescent="0.2">
      <c r="H391" s="32"/>
    </row>
    <row r="392" spans="8:8" x14ac:dyDescent="0.2">
      <c r="H392" s="32"/>
    </row>
    <row r="393" spans="8:8" x14ac:dyDescent="0.2">
      <c r="H393" s="32"/>
    </row>
    <row r="394" spans="8:8" x14ac:dyDescent="0.2">
      <c r="H394" s="32"/>
    </row>
    <row r="395" spans="8:8" x14ac:dyDescent="0.2">
      <c r="H395" s="32"/>
    </row>
    <row r="396" spans="8:8" x14ac:dyDescent="0.2">
      <c r="H396" s="32"/>
    </row>
    <row r="397" spans="8:8" x14ac:dyDescent="0.2">
      <c r="H397" s="32"/>
    </row>
    <row r="398" spans="8:8" x14ac:dyDescent="0.2">
      <c r="H398" s="32"/>
    </row>
    <row r="399" spans="8:8" x14ac:dyDescent="0.2">
      <c r="H399" s="32"/>
    </row>
    <row r="400" spans="8:8" x14ac:dyDescent="0.2">
      <c r="H400" s="32"/>
    </row>
    <row r="401" spans="8:8" x14ac:dyDescent="0.2">
      <c r="H401" s="32"/>
    </row>
    <row r="402" spans="8:8" x14ac:dyDescent="0.2">
      <c r="H402" s="32"/>
    </row>
    <row r="403" spans="8:8" x14ac:dyDescent="0.2">
      <c r="H403" s="32"/>
    </row>
    <row r="404" spans="8:8" x14ac:dyDescent="0.2">
      <c r="H404" s="32"/>
    </row>
    <row r="405" spans="8:8" x14ac:dyDescent="0.2">
      <c r="H405" s="32"/>
    </row>
    <row r="406" spans="8:8" x14ac:dyDescent="0.2">
      <c r="H406" s="32"/>
    </row>
    <row r="407" spans="8:8" x14ac:dyDescent="0.2">
      <c r="H407" s="32"/>
    </row>
    <row r="408" spans="8:8" x14ac:dyDescent="0.2">
      <c r="H408" s="32"/>
    </row>
    <row r="409" spans="8:8" x14ac:dyDescent="0.2">
      <c r="H409" s="32"/>
    </row>
    <row r="410" spans="8:8" x14ac:dyDescent="0.2">
      <c r="H410" s="32"/>
    </row>
    <row r="411" spans="8:8" x14ac:dyDescent="0.2">
      <c r="H411" s="32"/>
    </row>
    <row r="412" spans="8:8" x14ac:dyDescent="0.2">
      <c r="H412" s="32"/>
    </row>
    <row r="413" spans="8:8" x14ac:dyDescent="0.2">
      <c r="H413" s="32"/>
    </row>
    <row r="414" spans="8:8" x14ac:dyDescent="0.2">
      <c r="H414" s="32"/>
    </row>
    <row r="415" spans="8:8" x14ac:dyDescent="0.2">
      <c r="H415" s="32"/>
    </row>
    <row r="416" spans="8:8" x14ac:dyDescent="0.2">
      <c r="H416" s="32"/>
    </row>
    <row r="417" spans="8:8" x14ac:dyDescent="0.2">
      <c r="H417" s="32"/>
    </row>
    <row r="418" spans="8:8" x14ac:dyDescent="0.2">
      <c r="H418" s="32"/>
    </row>
    <row r="419" spans="8:8" x14ac:dyDescent="0.2">
      <c r="H419" s="32"/>
    </row>
    <row r="420" spans="8:8" x14ac:dyDescent="0.2">
      <c r="H420" s="32"/>
    </row>
    <row r="421" spans="8:8" x14ac:dyDescent="0.2">
      <c r="H421" s="32"/>
    </row>
    <row r="422" spans="8:8" x14ac:dyDescent="0.2">
      <c r="H422" s="32"/>
    </row>
    <row r="423" spans="8:8" x14ac:dyDescent="0.2">
      <c r="H423" s="32"/>
    </row>
    <row r="424" spans="8:8" x14ac:dyDescent="0.2">
      <c r="H424" s="32"/>
    </row>
    <row r="425" spans="8:8" x14ac:dyDescent="0.2">
      <c r="H425" s="32"/>
    </row>
    <row r="426" spans="8:8" x14ac:dyDescent="0.2">
      <c r="H426" s="32"/>
    </row>
    <row r="427" spans="8:8" x14ac:dyDescent="0.2">
      <c r="H427" s="32"/>
    </row>
    <row r="428" spans="8:8" x14ac:dyDescent="0.2">
      <c r="H428" s="32"/>
    </row>
    <row r="429" spans="8:8" x14ac:dyDescent="0.2">
      <c r="H429" s="32"/>
    </row>
    <row r="430" spans="8:8" x14ac:dyDescent="0.2">
      <c r="H430" s="32"/>
    </row>
    <row r="431" spans="8:8" x14ac:dyDescent="0.2">
      <c r="H431" s="32"/>
    </row>
    <row r="432" spans="8:8" x14ac:dyDescent="0.2">
      <c r="H432" s="32"/>
    </row>
    <row r="433" spans="8:8" x14ac:dyDescent="0.2">
      <c r="H433" s="32"/>
    </row>
    <row r="434" spans="8:8" x14ac:dyDescent="0.2">
      <c r="H434" s="32"/>
    </row>
    <row r="435" spans="8:8" x14ac:dyDescent="0.2">
      <c r="H435" s="32"/>
    </row>
    <row r="436" spans="8:8" x14ac:dyDescent="0.2">
      <c r="H436" s="32"/>
    </row>
    <row r="437" spans="8:8" x14ac:dyDescent="0.2">
      <c r="H437" s="32"/>
    </row>
    <row r="438" spans="8:8" x14ac:dyDescent="0.2">
      <c r="H438" s="32"/>
    </row>
    <row r="439" spans="8:8" x14ac:dyDescent="0.2">
      <c r="H439" s="32"/>
    </row>
    <row r="440" spans="8:8" x14ac:dyDescent="0.2">
      <c r="H440" s="32"/>
    </row>
    <row r="441" spans="8:8" x14ac:dyDescent="0.2">
      <c r="H441" s="32"/>
    </row>
    <row r="442" spans="8:8" x14ac:dyDescent="0.2">
      <c r="H442" s="32"/>
    </row>
    <row r="443" spans="8:8" x14ac:dyDescent="0.2">
      <c r="H443" s="32"/>
    </row>
    <row r="444" spans="8:8" x14ac:dyDescent="0.2">
      <c r="H444" s="32"/>
    </row>
    <row r="445" spans="8:8" x14ac:dyDescent="0.2">
      <c r="H445" s="32"/>
    </row>
    <row r="446" spans="8:8" x14ac:dyDescent="0.2">
      <c r="H446" s="32"/>
    </row>
    <row r="447" spans="8:8" x14ac:dyDescent="0.2">
      <c r="H447" s="32"/>
    </row>
    <row r="448" spans="8:8" x14ac:dyDescent="0.2">
      <c r="H448" s="32"/>
    </row>
    <row r="449" spans="8:8" x14ac:dyDescent="0.2">
      <c r="H449" s="32"/>
    </row>
    <row r="450" spans="8:8" x14ac:dyDescent="0.2">
      <c r="H450" s="32"/>
    </row>
    <row r="451" spans="8:8" x14ac:dyDescent="0.2">
      <c r="H451" s="32"/>
    </row>
    <row r="452" spans="8:8" x14ac:dyDescent="0.2">
      <c r="H452" s="32"/>
    </row>
    <row r="453" spans="8:8" x14ac:dyDescent="0.2">
      <c r="H453" s="32"/>
    </row>
    <row r="454" spans="8:8" x14ac:dyDescent="0.2">
      <c r="H454" s="32"/>
    </row>
    <row r="455" spans="8:8" x14ac:dyDescent="0.2">
      <c r="H455" s="32"/>
    </row>
    <row r="456" spans="8:8" x14ac:dyDescent="0.2">
      <c r="H456" s="32"/>
    </row>
    <row r="457" spans="8:8" x14ac:dyDescent="0.2">
      <c r="H457" s="32"/>
    </row>
    <row r="458" spans="8:8" x14ac:dyDescent="0.2">
      <c r="H458" s="32"/>
    </row>
    <row r="459" spans="8:8" x14ac:dyDescent="0.2">
      <c r="H459" s="32"/>
    </row>
    <row r="460" spans="8:8" x14ac:dyDescent="0.2">
      <c r="H460" s="32"/>
    </row>
    <row r="461" spans="8:8" x14ac:dyDescent="0.2">
      <c r="H461" s="32"/>
    </row>
    <row r="462" spans="8:8" x14ac:dyDescent="0.2">
      <c r="H462" s="32"/>
    </row>
    <row r="463" spans="8:8" x14ac:dyDescent="0.2">
      <c r="H463" s="32"/>
    </row>
    <row r="464" spans="8:8" x14ac:dyDescent="0.2">
      <c r="H464" s="32"/>
    </row>
    <row r="465" spans="8:8" x14ac:dyDescent="0.2">
      <c r="H465" s="32"/>
    </row>
    <row r="466" spans="8:8" x14ac:dyDescent="0.2">
      <c r="H466" s="32"/>
    </row>
    <row r="467" spans="8:8" x14ac:dyDescent="0.2">
      <c r="H467" s="32"/>
    </row>
    <row r="468" spans="8:8" x14ac:dyDescent="0.2">
      <c r="H468" s="32"/>
    </row>
    <row r="469" spans="8:8" x14ac:dyDescent="0.2">
      <c r="H469" s="32"/>
    </row>
    <row r="470" spans="8:8" x14ac:dyDescent="0.2">
      <c r="H470" s="32"/>
    </row>
    <row r="471" spans="8:8" x14ac:dyDescent="0.2">
      <c r="H471" s="32"/>
    </row>
    <row r="472" spans="8:8" x14ac:dyDescent="0.2">
      <c r="H472" s="32"/>
    </row>
    <row r="473" spans="8:8" x14ac:dyDescent="0.2">
      <c r="H473" s="32"/>
    </row>
    <row r="474" spans="8:8" x14ac:dyDescent="0.2">
      <c r="H474" s="32"/>
    </row>
    <row r="475" spans="8:8" x14ac:dyDescent="0.2">
      <c r="H475" s="32"/>
    </row>
    <row r="476" spans="8:8" x14ac:dyDescent="0.2">
      <c r="H476" s="32"/>
    </row>
    <row r="477" spans="8:8" x14ac:dyDescent="0.2">
      <c r="H477" s="32"/>
    </row>
    <row r="478" spans="8:8" x14ac:dyDescent="0.2">
      <c r="H478" s="32"/>
    </row>
    <row r="479" spans="8:8" x14ac:dyDescent="0.2">
      <c r="H479" s="32"/>
    </row>
    <row r="480" spans="8:8" x14ac:dyDescent="0.2">
      <c r="H480" s="32"/>
    </row>
    <row r="481" spans="8:8" x14ac:dyDescent="0.2">
      <c r="H481" s="32"/>
    </row>
    <row r="482" spans="8:8" x14ac:dyDescent="0.2">
      <c r="H482" s="32"/>
    </row>
    <row r="483" spans="8:8" x14ac:dyDescent="0.2">
      <c r="H483" s="32"/>
    </row>
    <row r="484" spans="8:8" x14ac:dyDescent="0.2">
      <c r="H484" s="32"/>
    </row>
    <row r="485" spans="8:8" x14ac:dyDescent="0.2">
      <c r="H485" s="32"/>
    </row>
    <row r="486" spans="8:8" x14ac:dyDescent="0.2">
      <c r="H486" s="32"/>
    </row>
    <row r="487" spans="8:8" x14ac:dyDescent="0.2">
      <c r="H487" s="32"/>
    </row>
    <row r="488" spans="8:8" x14ac:dyDescent="0.2">
      <c r="H488" s="32"/>
    </row>
    <row r="489" spans="8:8" x14ac:dyDescent="0.2">
      <c r="H489" s="32"/>
    </row>
    <row r="490" spans="8:8" x14ac:dyDescent="0.2">
      <c r="H490" s="32"/>
    </row>
    <row r="491" spans="8:8" x14ac:dyDescent="0.2">
      <c r="H491" s="32"/>
    </row>
    <row r="492" spans="8:8" x14ac:dyDescent="0.2">
      <c r="H492" s="32"/>
    </row>
    <row r="493" spans="8:8" x14ac:dyDescent="0.2">
      <c r="H493" s="32"/>
    </row>
    <row r="494" spans="8:8" x14ac:dyDescent="0.2">
      <c r="H494" s="32"/>
    </row>
    <row r="495" spans="8:8" x14ac:dyDescent="0.2">
      <c r="H495" s="32"/>
    </row>
    <row r="496" spans="8:8" x14ac:dyDescent="0.2">
      <c r="H496" s="32"/>
    </row>
    <row r="497" spans="8:8" x14ac:dyDescent="0.2">
      <c r="H497" s="32"/>
    </row>
    <row r="498" spans="8:8" x14ac:dyDescent="0.2">
      <c r="H498" s="32"/>
    </row>
    <row r="499" spans="8:8" x14ac:dyDescent="0.2">
      <c r="H499" s="32"/>
    </row>
    <row r="500" spans="8:8" x14ac:dyDescent="0.2">
      <c r="H500" s="32"/>
    </row>
    <row r="501" spans="8:8" x14ac:dyDescent="0.2">
      <c r="H501" s="32"/>
    </row>
    <row r="502" spans="8:8" x14ac:dyDescent="0.2">
      <c r="H502" s="32"/>
    </row>
    <row r="503" spans="8:8" x14ac:dyDescent="0.2">
      <c r="H503" s="32"/>
    </row>
    <row r="504" spans="8:8" x14ac:dyDescent="0.2">
      <c r="H504" s="32"/>
    </row>
    <row r="505" spans="8:8" x14ac:dyDescent="0.2">
      <c r="H505" s="32"/>
    </row>
    <row r="506" spans="8:8" x14ac:dyDescent="0.2">
      <c r="H506" s="32"/>
    </row>
    <row r="507" spans="8:8" x14ac:dyDescent="0.2">
      <c r="H507" s="32"/>
    </row>
    <row r="508" spans="8:8" x14ac:dyDescent="0.2">
      <c r="H508" s="32"/>
    </row>
    <row r="509" spans="8:8" x14ac:dyDescent="0.2">
      <c r="H509" s="32"/>
    </row>
    <row r="510" spans="8:8" x14ac:dyDescent="0.2">
      <c r="H510" s="32"/>
    </row>
    <row r="511" spans="8:8" x14ac:dyDescent="0.2">
      <c r="H511" s="32"/>
    </row>
    <row r="512" spans="8:8" x14ac:dyDescent="0.2">
      <c r="H512" s="32"/>
    </row>
    <row r="513" spans="8:8" x14ac:dyDescent="0.2">
      <c r="H513" s="32"/>
    </row>
    <row r="514" spans="8:8" x14ac:dyDescent="0.2">
      <c r="H514" s="32"/>
    </row>
    <row r="515" spans="8:8" x14ac:dyDescent="0.2">
      <c r="H515" s="32"/>
    </row>
    <row r="516" spans="8:8" x14ac:dyDescent="0.2">
      <c r="H516" s="32"/>
    </row>
    <row r="517" spans="8:8" x14ac:dyDescent="0.2">
      <c r="H517" s="32"/>
    </row>
    <row r="518" spans="8:8" x14ac:dyDescent="0.2">
      <c r="H518" s="32"/>
    </row>
    <row r="519" spans="8:8" x14ac:dyDescent="0.2">
      <c r="H519" s="32"/>
    </row>
    <row r="520" spans="8:8" x14ac:dyDescent="0.2">
      <c r="H520" s="32"/>
    </row>
    <row r="521" spans="8:8" x14ac:dyDescent="0.2">
      <c r="H521" s="32"/>
    </row>
    <row r="522" spans="8:8" x14ac:dyDescent="0.2">
      <c r="H522" s="32"/>
    </row>
    <row r="523" spans="8:8" x14ac:dyDescent="0.2">
      <c r="H523" s="32"/>
    </row>
    <row r="524" spans="8:8" x14ac:dyDescent="0.2">
      <c r="H524" s="32"/>
    </row>
    <row r="525" spans="8:8" x14ac:dyDescent="0.2">
      <c r="H525" s="32"/>
    </row>
    <row r="526" spans="8:8" x14ac:dyDescent="0.2">
      <c r="H526" s="32"/>
    </row>
    <row r="527" spans="8:8" x14ac:dyDescent="0.2">
      <c r="H527" s="32"/>
    </row>
    <row r="528" spans="8:8" x14ac:dyDescent="0.2">
      <c r="H528" s="32"/>
    </row>
    <row r="529" spans="8:8" x14ac:dyDescent="0.2">
      <c r="H529" s="32"/>
    </row>
    <row r="530" spans="8:8" x14ac:dyDescent="0.2">
      <c r="H530" s="32"/>
    </row>
    <row r="531" spans="8:8" x14ac:dyDescent="0.2">
      <c r="H531" s="32"/>
    </row>
    <row r="532" spans="8:8" x14ac:dyDescent="0.2">
      <c r="H532" s="32"/>
    </row>
    <row r="533" spans="8:8" x14ac:dyDescent="0.2">
      <c r="H533" s="32"/>
    </row>
    <row r="534" spans="8:8" x14ac:dyDescent="0.2">
      <c r="H534" s="32"/>
    </row>
    <row r="535" spans="8:8" x14ac:dyDescent="0.2">
      <c r="H535" s="32"/>
    </row>
    <row r="536" spans="8:8" x14ac:dyDescent="0.2">
      <c r="H536" s="32"/>
    </row>
    <row r="537" spans="8:8" x14ac:dyDescent="0.2">
      <c r="H537" s="32"/>
    </row>
    <row r="538" spans="8:8" x14ac:dyDescent="0.2">
      <c r="H538" s="32"/>
    </row>
    <row r="539" spans="8:8" x14ac:dyDescent="0.2">
      <c r="H539" s="32"/>
    </row>
    <row r="540" spans="8:8" x14ac:dyDescent="0.2">
      <c r="H540" s="32"/>
    </row>
    <row r="541" spans="8:8" x14ac:dyDescent="0.2">
      <c r="H541" s="32"/>
    </row>
    <row r="542" spans="8:8" x14ac:dyDescent="0.2">
      <c r="H542" s="32"/>
    </row>
    <row r="543" spans="8:8" x14ac:dyDescent="0.2">
      <c r="H543" s="32"/>
    </row>
    <row r="544" spans="8:8" x14ac:dyDescent="0.2">
      <c r="H544" s="32"/>
    </row>
    <row r="545" spans="8:8" x14ac:dyDescent="0.2">
      <c r="H545" s="32"/>
    </row>
    <row r="546" spans="8:8" x14ac:dyDescent="0.2">
      <c r="H546" s="32"/>
    </row>
    <row r="547" spans="8:8" x14ac:dyDescent="0.2">
      <c r="H547" s="32"/>
    </row>
    <row r="548" spans="8:8" x14ac:dyDescent="0.2">
      <c r="H548" s="32"/>
    </row>
    <row r="549" spans="8:8" x14ac:dyDescent="0.2">
      <c r="H549" s="32"/>
    </row>
    <row r="550" spans="8:8" x14ac:dyDescent="0.2">
      <c r="H550" s="32"/>
    </row>
    <row r="551" spans="8:8" x14ac:dyDescent="0.2">
      <c r="H551" s="32"/>
    </row>
    <row r="552" spans="8:8" x14ac:dyDescent="0.2">
      <c r="H552" s="32"/>
    </row>
    <row r="553" spans="8:8" x14ac:dyDescent="0.2">
      <c r="H553" s="32"/>
    </row>
    <row r="554" spans="8:8" x14ac:dyDescent="0.2">
      <c r="H554" s="32"/>
    </row>
    <row r="555" spans="8:8" x14ac:dyDescent="0.2">
      <c r="H555" s="32"/>
    </row>
    <row r="556" spans="8:8" x14ac:dyDescent="0.2">
      <c r="H556" s="32"/>
    </row>
    <row r="557" spans="8:8" x14ac:dyDescent="0.2">
      <c r="H557" s="32"/>
    </row>
    <row r="558" spans="8:8" x14ac:dyDescent="0.2">
      <c r="H558" s="32"/>
    </row>
    <row r="559" spans="8:8" x14ac:dyDescent="0.2">
      <c r="H559" s="32"/>
    </row>
    <row r="560" spans="8:8" x14ac:dyDescent="0.2">
      <c r="H560" s="32"/>
    </row>
    <row r="561" spans="8:8" x14ac:dyDescent="0.2">
      <c r="H561" s="32"/>
    </row>
    <row r="562" spans="8:8" x14ac:dyDescent="0.2">
      <c r="H562" s="32"/>
    </row>
    <row r="563" spans="8:8" x14ac:dyDescent="0.2">
      <c r="H563" s="32"/>
    </row>
    <row r="564" spans="8:8" x14ac:dyDescent="0.2">
      <c r="H564" s="32"/>
    </row>
    <row r="565" spans="8:8" x14ac:dyDescent="0.2">
      <c r="H565" s="32"/>
    </row>
    <row r="566" spans="8:8" x14ac:dyDescent="0.2">
      <c r="H566" s="32"/>
    </row>
    <row r="567" spans="8:8" x14ac:dyDescent="0.2">
      <c r="H567" s="32"/>
    </row>
    <row r="568" spans="8:8" x14ac:dyDescent="0.2">
      <c r="H568" s="32"/>
    </row>
    <row r="569" spans="8:8" x14ac:dyDescent="0.2">
      <c r="H569" s="32"/>
    </row>
    <row r="570" spans="8:8" x14ac:dyDescent="0.2">
      <c r="H570" s="32"/>
    </row>
    <row r="571" spans="8:8" x14ac:dyDescent="0.2">
      <c r="H571" s="32"/>
    </row>
    <row r="572" spans="8:8" x14ac:dyDescent="0.2">
      <c r="H572" s="32"/>
    </row>
    <row r="573" spans="8:8" x14ac:dyDescent="0.2">
      <c r="H573" s="32"/>
    </row>
    <row r="574" spans="8:8" x14ac:dyDescent="0.2">
      <c r="H574" s="32"/>
    </row>
    <row r="575" spans="8:8" x14ac:dyDescent="0.2">
      <c r="H575" s="32"/>
    </row>
    <row r="576" spans="8:8" x14ac:dyDescent="0.2">
      <c r="H576" s="32"/>
    </row>
    <row r="577" spans="8:8" x14ac:dyDescent="0.2">
      <c r="H577" s="32"/>
    </row>
    <row r="578" spans="8:8" x14ac:dyDescent="0.2">
      <c r="H578" s="32"/>
    </row>
    <row r="579" spans="8:8" x14ac:dyDescent="0.2">
      <c r="H579" s="32"/>
    </row>
    <row r="580" spans="8:8" x14ac:dyDescent="0.2">
      <c r="H580" s="32"/>
    </row>
    <row r="581" spans="8:8" x14ac:dyDescent="0.2">
      <c r="H581" s="32"/>
    </row>
    <row r="582" spans="8:8" x14ac:dyDescent="0.2">
      <c r="H582" s="32"/>
    </row>
    <row r="583" spans="8:8" x14ac:dyDescent="0.2">
      <c r="H583" s="32"/>
    </row>
    <row r="584" spans="8:8" x14ac:dyDescent="0.2">
      <c r="H584" s="32"/>
    </row>
    <row r="585" spans="8:8" x14ac:dyDescent="0.2">
      <c r="H585" s="32"/>
    </row>
    <row r="586" spans="8:8" x14ac:dyDescent="0.2">
      <c r="H586" s="32"/>
    </row>
    <row r="587" spans="8:8" x14ac:dyDescent="0.2">
      <c r="H587" s="32"/>
    </row>
    <row r="588" spans="8:8" x14ac:dyDescent="0.2">
      <c r="H588" s="32"/>
    </row>
    <row r="589" spans="8:8" x14ac:dyDescent="0.2">
      <c r="H589" s="32"/>
    </row>
    <row r="590" spans="8:8" x14ac:dyDescent="0.2">
      <c r="H590" s="32"/>
    </row>
    <row r="591" spans="8:8" x14ac:dyDescent="0.2">
      <c r="H591" s="32"/>
    </row>
    <row r="592" spans="8:8" x14ac:dyDescent="0.2">
      <c r="H592" s="32"/>
    </row>
    <row r="593" spans="8:8" x14ac:dyDescent="0.2">
      <c r="H593" s="32"/>
    </row>
    <row r="594" spans="8:8" x14ac:dyDescent="0.2">
      <c r="H594" s="32"/>
    </row>
    <row r="595" spans="8:8" x14ac:dyDescent="0.2">
      <c r="H595" s="32"/>
    </row>
    <row r="596" spans="8:8" x14ac:dyDescent="0.2">
      <c r="H596" s="32"/>
    </row>
    <row r="597" spans="8:8" x14ac:dyDescent="0.2">
      <c r="H597" s="32"/>
    </row>
    <row r="598" spans="8:8" x14ac:dyDescent="0.2">
      <c r="H598" s="32"/>
    </row>
    <row r="599" spans="8:8" x14ac:dyDescent="0.2">
      <c r="H599" s="32"/>
    </row>
    <row r="600" spans="8:8" x14ac:dyDescent="0.2">
      <c r="H600" s="32"/>
    </row>
    <row r="601" spans="8:8" x14ac:dyDescent="0.2">
      <c r="H601" s="32"/>
    </row>
    <row r="602" spans="8:8" x14ac:dyDescent="0.2">
      <c r="H602" s="32"/>
    </row>
    <row r="603" spans="8:8" x14ac:dyDescent="0.2">
      <c r="H603" s="32"/>
    </row>
    <row r="604" spans="8:8" x14ac:dyDescent="0.2">
      <c r="H604" s="32"/>
    </row>
    <row r="605" spans="8:8" x14ac:dyDescent="0.2">
      <c r="H605" s="32"/>
    </row>
    <row r="606" spans="8:8" x14ac:dyDescent="0.2">
      <c r="H606" s="32"/>
    </row>
    <row r="607" spans="8:8" x14ac:dyDescent="0.2">
      <c r="H607" s="32"/>
    </row>
    <row r="608" spans="8:8" x14ac:dyDescent="0.2">
      <c r="H608" s="32"/>
    </row>
    <row r="609" spans="8:8" x14ac:dyDescent="0.2">
      <c r="H609" s="32"/>
    </row>
    <row r="610" spans="8:8" x14ac:dyDescent="0.2">
      <c r="H610" s="32"/>
    </row>
    <row r="611" spans="8:8" x14ac:dyDescent="0.2">
      <c r="H611" s="32"/>
    </row>
    <row r="612" spans="8:8" x14ac:dyDescent="0.2">
      <c r="H612" s="32"/>
    </row>
    <row r="613" spans="8:8" x14ac:dyDescent="0.2">
      <c r="H613" s="32"/>
    </row>
    <row r="614" spans="8:8" x14ac:dyDescent="0.2">
      <c r="H614" s="32"/>
    </row>
    <row r="615" spans="8:8" x14ac:dyDescent="0.2">
      <c r="H615" s="32"/>
    </row>
    <row r="616" spans="8:8" x14ac:dyDescent="0.2">
      <c r="H616" s="32"/>
    </row>
    <row r="617" spans="8:8" x14ac:dyDescent="0.2">
      <c r="H617" s="32"/>
    </row>
    <row r="618" spans="8:8" x14ac:dyDescent="0.2">
      <c r="H618" s="32"/>
    </row>
    <row r="619" spans="8:8" x14ac:dyDescent="0.2">
      <c r="H619" s="32"/>
    </row>
    <row r="620" spans="8:8" x14ac:dyDescent="0.2">
      <c r="H620" s="32"/>
    </row>
    <row r="621" spans="8:8" x14ac:dyDescent="0.2">
      <c r="H621" s="32"/>
    </row>
    <row r="622" spans="8:8" x14ac:dyDescent="0.2">
      <c r="H622" s="32"/>
    </row>
    <row r="623" spans="8:8" x14ac:dyDescent="0.2">
      <c r="H623" s="32"/>
    </row>
    <row r="624" spans="8:8" x14ac:dyDescent="0.2">
      <c r="H624" s="32"/>
    </row>
    <row r="625" spans="8:8" x14ac:dyDescent="0.2">
      <c r="H625" s="32"/>
    </row>
    <row r="626" spans="8:8" x14ac:dyDescent="0.2">
      <c r="H626" s="32"/>
    </row>
    <row r="627" spans="8:8" x14ac:dyDescent="0.2">
      <c r="H627" s="32"/>
    </row>
    <row r="628" spans="8:8" x14ac:dyDescent="0.2">
      <c r="H628" s="32"/>
    </row>
    <row r="629" spans="8:8" x14ac:dyDescent="0.2">
      <c r="H629" s="32"/>
    </row>
    <row r="630" spans="8:8" x14ac:dyDescent="0.2">
      <c r="H630" s="32"/>
    </row>
    <row r="631" spans="8:8" x14ac:dyDescent="0.2">
      <c r="H631" s="32"/>
    </row>
    <row r="632" spans="8:8" x14ac:dyDescent="0.2">
      <c r="H632" s="32"/>
    </row>
    <row r="633" spans="8:8" x14ac:dyDescent="0.2">
      <c r="H633" s="32"/>
    </row>
    <row r="634" spans="8:8" x14ac:dyDescent="0.2">
      <c r="H634" s="32"/>
    </row>
    <row r="635" spans="8:8" x14ac:dyDescent="0.2">
      <c r="H635" s="32"/>
    </row>
    <row r="636" spans="8:8" x14ac:dyDescent="0.2">
      <c r="H636" s="32"/>
    </row>
    <row r="637" spans="8:8" x14ac:dyDescent="0.2">
      <c r="H637" s="32"/>
    </row>
    <row r="638" spans="8:8" x14ac:dyDescent="0.2">
      <c r="H638" s="32"/>
    </row>
    <row r="639" spans="8:8" x14ac:dyDescent="0.2">
      <c r="H639" s="32"/>
    </row>
    <row r="640" spans="8:8" x14ac:dyDescent="0.2">
      <c r="H640" s="32"/>
    </row>
    <row r="641" spans="8:8" x14ac:dyDescent="0.2">
      <c r="H641" s="32"/>
    </row>
    <row r="642" spans="8:8" x14ac:dyDescent="0.2">
      <c r="H642" s="32"/>
    </row>
    <row r="643" spans="8:8" x14ac:dyDescent="0.2">
      <c r="H643" s="32"/>
    </row>
    <row r="644" spans="8:8" x14ac:dyDescent="0.2">
      <c r="H644" s="32"/>
    </row>
    <row r="645" spans="8:8" x14ac:dyDescent="0.2">
      <c r="H645" s="32"/>
    </row>
    <row r="646" spans="8:8" x14ac:dyDescent="0.2">
      <c r="H646" s="32"/>
    </row>
    <row r="647" spans="8:8" x14ac:dyDescent="0.2">
      <c r="H647" s="32"/>
    </row>
    <row r="648" spans="8:8" x14ac:dyDescent="0.2">
      <c r="H648" s="32"/>
    </row>
    <row r="649" spans="8:8" x14ac:dyDescent="0.2">
      <c r="H649" s="32"/>
    </row>
    <row r="650" spans="8:8" x14ac:dyDescent="0.2">
      <c r="H650" s="32"/>
    </row>
    <row r="651" spans="8:8" x14ac:dyDescent="0.2">
      <c r="H651" s="32"/>
    </row>
    <row r="652" spans="8:8" x14ac:dyDescent="0.2">
      <c r="H652" s="32"/>
    </row>
    <row r="653" spans="8:8" x14ac:dyDescent="0.2">
      <c r="H653" s="32"/>
    </row>
    <row r="654" spans="8:8" x14ac:dyDescent="0.2">
      <c r="H654" s="32"/>
    </row>
    <row r="655" spans="8:8" x14ac:dyDescent="0.2">
      <c r="H655" s="32"/>
    </row>
    <row r="656" spans="8:8" x14ac:dyDescent="0.2">
      <c r="H656" s="32"/>
    </row>
    <row r="657" spans="8:8" x14ac:dyDescent="0.2">
      <c r="H657" s="32"/>
    </row>
    <row r="658" spans="8:8" x14ac:dyDescent="0.2">
      <c r="H658" s="32"/>
    </row>
    <row r="659" spans="8:8" x14ac:dyDescent="0.2">
      <c r="H659" s="32"/>
    </row>
    <row r="660" spans="8:8" x14ac:dyDescent="0.2">
      <c r="H660" s="32"/>
    </row>
    <row r="661" spans="8:8" x14ac:dyDescent="0.2">
      <c r="H661" s="32"/>
    </row>
    <row r="662" spans="8:8" x14ac:dyDescent="0.2">
      <c r="H662" s="32"/>
    </row>
    <row r="663" spans="8:8" x14ac:dyDescent="0.2">
      <c r="H663" s="32"/>
    </row>
    <row r="664" spans="8:8" x14ac:dyDescent="0.2">
      <c r="H664" s="32"/>
    </row>
    <row r="665" spans="8:8" x14ac:dyDescent="0.2">
      <c r="H665" s="32"/>
    </row>
    <row r="666" spans="8:8" x14ac:dyDescent="0.2">
      <c r="H666" s="32"/>
    </row>
    <row r="667" spans="8:8" x14ac:dyDescent="0.2">
      <c r="H667" s="32"/>
    </row>
    <row r="668" spans="8:8" x14ac:dyDescent="0.2">
      <c r="H668" s="32"/>
    </row>
    <row r="669" spans="8:8" x14ac:dyDescent="0.2">
      <c r="H669" s="32"/>
    </row>
    <row r="670" spans="8:8" x14ac:dyDescent="0.2">
      <c r="H670" s="32"/>
    </row>
    <row r="671" spans="8:8" x14ac:dyDescent="0.2">
      <c r="H671" s="32"/>
    </row>
    <row r="672" spans="8:8" x14ac:dyDescent="0.2">
      <c r="H672" s="32"/>
    </row>
    <row r="673" spans="8:8" x14ac:dyDescent="0.2">
      <c r="H673" s="32"/>
    </row>
    <row r="674" spans="8:8" x14ac:dyDescent="0.2">
      <c r="H674" s="32"/>
    </row>
    <row r="675" spans="8:8" x14ac:dyDescent="0.2">
      <c r="H675" s="32"/>
    </row>
    <row r="676" spans="8:8" x14ac:dyDescent="0.2">
      <c r="H676" s="32"/>
    </row>
    <row r="677" spans="8:8" x14ac:dyDescent="0.2">
      <c r="H677" s="32"/>
    </row>
    <row r="678" spans="8:8" x14ac:dyDescent="0.2">
      <c r="H678" s="32"/>
    </row>
    <row r="679" spans="8:8" x14ac:dyDescent="0.2">
      <c r="H679" s="32"/>
    </row>
    <row r="680" spans="8:8" x14ac:dyDescent="0.2">
      <c r="H680" s="32"/>
    </row>
    <row r="681" spans="8:8" x14ac:dyDescent="0.2">
      <c r="H681" s="32"/>
    </row>
    <row r="682" spans="8:8" x14ac:dyDescent="0.2">
      <c r="H682" s="32"/>
    </row>
    <row r="683" spans="8:8" x14ac:dyDescent="0.2">
      <c r="H683" s="32"/>
    </row>
    <row r="684" spans="8:8" x14ac:dyDescent="0.2">
      <c r="H684" s="32"/>
    </row>
    <row r="685" spans="8:8" x14ac:dyDescent="0.2">
      <c r="H685" s="32"/>
    </row>
    <row r="686" spans="8:8" x14ac:dyDescent="0.2">
      <c r="H686" s="32"/>
    </row>
    <row r="687" spans="8:8" x14ac:dyDescent="0.2">
      <c r="H687" s="32"/>
    </row>
    <row r="688" spans="8:8" x14ac:dyDescent="0.2">
      <c r="H688" s="32"/>
    </row>
    <row r="689" spans="8:8" x14ac:dyDescent="0.2">
      <c r="H689" s="32"/>
    </row>
    <row r="690" spans="8:8" x14ac:dyDescent="0.2">
      <c r="H690" s="32"/>
    </row>
    <row r="691" spans="8:8" x14ac:dyDescent="0.2">
      <c r="H691" s="32"/>
    </row>
    <row r="692" spans="8:8" x14ac:dyDescent="0.2">
      <c r="H692" s="32"/>
    </row>
    <row r="693" spans="8:8" x14ac:dyDescent="0.2">
      <c r="H693" s="32"/>
    </row>
    <row r="694" spans="8:8" x14ac:dyDescent="0.2">
      <c r="H694" s="32"/>
    </row>
    <row r="695" spans="8:8" x14ac:dyDescent="0.2">
      <c r="H695" s="32"/>
    </row>
    <row r="696" spans="8:8" x14ac:dyDescent="0.2">
      <c r="H696" s="32"/>
    </row>
    <row r="697" spans="8:8" x14ac:dyDescent="0.2">
      <c r="H697" s="32"/>
    </row>
    <row r="698" spans="8:8" x14ac:dyDescent="0.2">
      <c r="H698" s="32"/>
    </row>
    <row r="699" spans="8:8" x14ac:dyDescent="0.2">
      <c r="H699" s="32"/>
    </row>
    <row r="700" spans="8:8" x14ac:dyDescent="0.2">
      <c r="H700" s="32"/>
    </row>
    <row r="701" spans="8:8" x14ac:dyDescent="0.2">
      <c r="H701" s="32"/>
    </row>
    <row r="702" spans="8:8" x14ac:dyDescent="0.2">
      <c r="H702" s="32"/>
    </row>
    <row r="703" spans="8:8" x14ac:dyDescent="0.2">
      <c r="H703" s="32"/>
    </row>
    <row r="704" spans="8:8" x14ac:dyDescent="0.2">
      <c r="H704" s="32"/>
    </row>
    <row r="705" spans="8:8" x14ac:dyDescent="0.2">
      <c r="H705" s="32"/>
    </row>
    <row r="706" spans="8:8" x14ac:dyDescent="0.2">
      <c r="H706" s="32"/>
    </row>
    <row r="707" spans="8:8" x14ac:dyDescent="0.2">
      <c r="H707" s="32"/>
    </row>
    <row r="708" spans="8:8" x14ac:dyDescent="0.2">
      <c r="H708" s="32"/>
    </row>
    <row r="709" spans="8:8" x14ac:dyDescent="0.2">
      <c r="H709" s="32"/>
    </row>
    <row r="710" spans="8:8" x14ac:dyDescent="0.2">
      <c r="H710" s="32"/>
    </row>
    <row r="711" spans="8:8" x14ac:dyDescent="0.2">
      <c r="H711" s="32"/>
    </row>
    <row r="712" spans="8:8" x14ac:dyDescent="0.2">
      <c r="H712" s="32"/>
    </row>
    <row r="713" spans="8:8" x14ac:dyDescent="0.2">
      <c r="H713" s="32"/>
    </row>
    <row r="714" spans="8:8" x14ac:dyDescent="0.2">
      <c r="H714" s="32"/>
    </row>
    <row r="715" spans="8:8" x14ac:dyDescent="0.2">
      <c r="H715" s="32"/>
    </row>
    <row r="716" spans="8:8" x14ac:dyDescent="0.2">
      <c r="H716" s="32"/>
    </row>
    <row r="717" spans="8:8" x14ac:dyDescent="0.2">
      <c r="H717" s="32"/>
    </row>
    <row r="718" spans="8:8" x14ac:dyDescent="0.2">
      <c r="H718" s="32"/>
    </row>
    <row r="719" spans="8:8" x14ac:dyDescent="0.2">
      <c r="H719" s="32"/>
    </row>
    <row r="720" spans="8:8" x14ac:dyDescent="0.2">
      <c r="H720" s="32"/>
    </row>
    <row r="721" spans="8:8" x14ac:dyDescent="0.2">
      <c r="H721" s="32"/>
    </row>
    <row r="722" spans="8:8" x14ac:dyDescent="0.2">
      <c r="H722" s="32"/>
    </row>
    <row r="723" spans="8:8" x14ac:dyDescent="0.2">
      <c r="H723" s="32"/>
    </row>
    <row r="724" spans="8:8" x14ac:dyDescent="0.2">
      <c r="H724" s="32"/>
    </row>
    <row r="725" spans="8:8" x14ac:dyDescent="0.2">
      <c r="H725" s="32"/>
    </row>
    <row r="726" spans="8:8" x14ac:dyDescent="0.2">
      <c r="H726" s="32"/>
    </row>
    <row r="727" spans="8:8" x14ac:dyDescent="0.2">
      <c r="H727" s="32"/>
    </row>
    <row r="728" spans="8:8" x14ac:dyDescent="0.2">
      <c r="H728" s="32"/>
    </row>
    <row r="729" spans="8:8" x14ac:dyDescent="0.2">
      <c r="H729" s="32"/>
    </row>
    <row r="730" spans="8:8" x14ac:dyDescent="0.2">
      <c r="H730" s="32"/>
    </row>
    <row r="731" spans="8:8" x14ac:dyDescent="0.2">
      <c r="H731" s="32"/>
    </row>
    <row r="732" spans="8:8" x14ac:dyDescent="0.2">
      <c r="H732" s="32"/>
    </row>
    <row r="733" spans="8:8" x14ac:dyDescent="0.2">
      <c r="H733" s="32"/>
    </row>
    <row r="734" spans="8:8" x14ac:dyDescent="0.2">
      <c r="H734" s="32"/>
    </row>
    <row r="735" spans="8:8" x14ac:dyDescent="0.2">
      <c r="H735" s="32"/>
    </row>
    <row r="736" spans="8:8" x14ac:dyDescent="0.2">
      <c r="H736" s="32"/>
    </row>
    <row r="737" spans="8:8" x14ac:dyDescent="0.2">
      <c r="H737" s="32"/>
    </row>
    <row r="738" spans="8:8" x14ac:dyDescent="0.2">
      <c r="H738" s="32"/>
    </row>
    <row r="739" spans="8:8" x14ac:dyDescent="0.2">
      <c r="H739" s="32"/>
    </row>
    <row r="740" spans="8:8" x14ac:dyDescent="0.2">
      <c r="H740" s="32"/>
    </row>
    <row r="741" spans="8:8" x14ac:dyDescent="0.2">
      <c r="H741" s="32"/>
    </row>
    <row r="742" spans="8:8" x14ac:dyDescent="0.2">
      <c r="H742" s="32"/>
    </row>
    <row r="743" spans="8:8" x14ac:dyDescent="0.2">
      <c r="H743" s="32"/>
    </row>
    <row r="744" spans="8:8" x14ac:dyDescent="0.2">
      <c r="H744" s="32"/>
    </row>
    <row r="745" spans="8:8" x14ac:dyDescent="0.2">
      <c r="H745" s="32"/>
    </row>
    <row r="746" spans="8:8" x14ac:dyDescent="0.2">
      <c r="H746" s="32"/>
    </row>
    <row r="747" spans="8:8" x14ac:dyDescent="0.2">
      <c r="H747" s="32"/>
    </row>
    <row r="748" spans="8:8" x14ac:dyDescent="0.2">
      <c r="H748" s="32"/>
    </row>
    <row r="749" spans="8:8" x14ac:dyDescent="0.2">
      <c r="H749" s="32"/>
    </row>
    <row r="750" spans="8:8" x14ac:dyDescent="0.2">
      <c r="H750" s="32"/>
    </row>
    <row r="751" spans="8:8" x14ac:dyDescent="0.2">
      <c r="H751" s="32"/>
    </row>
    <row r="752" spans="8:8" x14ac:dyDescent="0.2">
      <c r="H752" s="32"/>
    </row>
    <row r="753" spans="8:8" x14ac:dyDescent="0.2">
      <c r="H753" s="32"/>
    </row>
    <row r="754" spans="8:8" x14ac:dyDescent="0.2">
      <c r="H754" s="32"/>
    </row>
    <row r="755" spans="8:8" x14ac:dyDescent="0.2">
      <c r="H755" s="32"/>
    </row>
    <row r="756" spans="8:8" x14ac:dyDescent="0.2">
      <c r="H756" s="32"/>
    </row>
    <row r="757" spans="8:8" x14ac:dyDescent="0.2">
      <c r="H757" s="32"/>
    </row>
    <row r="758" spans="8:8" x14ac:dyDescent="0.2">
      <c r="H758" s="32"/>
    </row>
    <row r="759" spans="8:8" x14ac:dyDescent="0.2">
      <c r="H759" s="32"/>
    </row>
    <row r="760" spans="8:8" x14ac:dyDescent="0.2">
      <c r="H760" s="32"/>
    </row>
    <row r="761" spans="8:8" x14ac:dyDescent="0.2">
      <c r="H761" s="32"/>
    </row>
    <row r="762" spans="8:8" x14ac:dyDescent="0.2">
      <c r="H762" s="32"/>
    </row>
    <row r="763" spans="8:8" x14ac:dyDescent="0.2">
      <c r="H763" s="32"/>
    </row>
    <row r="764" spans="8:8" x14ac:dyDescent="0.2">
      <c r="H764" s="32"/>
    </row>
    <row r="765" spans="8:8" x14ac:dyDescent="0.2">
      <c r="H765" s="32"/>
    </row>
    <row r="766" spans="8:8" x14ac:dyDescent="0.2">
      <c r="H766" s="32"/>
    </row>
    <row r="767" spans="8:8" x14ac:dyDescent="0.2">
      <c r="H767" s="32"/>
    </row>
    <row r="768" spans="8:8" x14ac:dyDescent="0.2">
      <c r="H768" s="32"/>
    </row>
    <row r="769" spans="8:8" x14ac:dyDescent="0.2">
      <c r="H769" s="32"/>
    </row>
    <row r="770" spans="8:8" x14ac:dyDescent="0.2">
      <c r="H770" s="32"/>
    </row>
    <row r="771" spans="8:8" x14ac:dyDescent="0.2">
      <c r="H771" s="32"/>
    </row>
    <row r="772" spans="8:8" x14ac:dyDescent="0.2">
      <c r="H772" s="32"/>
    </row>
    <row r="773" spans="8:8" x14ac:dyDescent="0.2">
      <c r="H773" s="32"/>
    </row>
    <row r="774" spans="8:8" x14ac:dyDescent="0.2">
      <c r="H774" s="32"/>
    </row>
    <row r="775" spans="8:8" x14ac:dyDescent="0.2">
      <c r="H775" s="32"/>
    </row>
    <row r="776" spans="8:8" x14ac:dyDescent="0.2">
      <c r="H776" s="32"/>
    </row>
    <row r="777" spans="8:8" x14ac:dyDescent="0.2">
      <c r="H777" s="32"/>
    </row>
    <row r="778" spans="8:8" x14ac:dyDescent="0.2">
      <c r="H778" s="32"/>
    </row>
    <row r="779" spans="8:8" x14ac:dyDescent="0.2">
      <c r="H779" s="32"/>
    </row>
    <row r="780" spans="8:8" x14ac:dyDescent="0.2">
      <c r="H780" s="32"/>
    </row>
    <row r="781" spans="8:8" x14ac:dyDescent="0.2">
      <c r="H781" s="32"/>
    </row>
    <row r="782" spans="8:8" x14ac:dyDescent="0.2">
      <c r="H782" s="32"/>
    </row>
    <row r="783" spans="8:8" x14ac:dyDescent="0.2">
      <c r="H783" s="32"/>
    </row>
    <row r="784" spans="8:8" x14ac:dyDescent="0.2">
      <c r="H784" s="32"/>
    </row>
    <row r="785" spans="8:8" x14ac:dyDescent="0.2">
      <c r="H785" s="32"/>
    </row>
    <row r="786" spans="8:8" x14ac:dyDescent="0.2">
      <c r="H786" s="32"/>
    </row>
    <row r="787" spans="8:8" x14ac:dyDescent="0.2">
      <c r="H787" s="32"/>
    </row>
    <row r="788" spans="8:8" x14ac:dyDescent="0.2">
      <c r="H788" s="32"/>
    </row>
    <row r="789" spans="8:8" x14ac:dyDescent="0.2">
      <c r="H789" s="32"/>
    </row>
    <row r="790" spans="8:8" x14ac:dyDescent="0.2">
      <c r="H790" s="32"/>
    </row>
    <row r="791" spans="8:8" x14ac:dyDescent="0.2">
      <c r="H791" s="32"/>
    </row>
    <row r="792" spans="8:8" x14ac:dyDescent="0.2">
      <c r="H792" s="32"/>
    </row>
    <row r="793" spans="8:8" x14ac:dyDescent="0.2">
      <c r="H793" s="32"/>
    </row>
    <row r="794" spans="8:8" x14ac:dyDescent="0.2">
      <c r="H794" s="32"/>
    </row>
    <row r="795" spans="8:8" x14ac:dyDescent="0.2">
      <c r="H795" s="32"/>
    </row>
    <row r="796" spans="8:8" x14ac:dyDescent="0.2">
      <c r="H796" s="32"/>
    </row>
    <row r="797" spans="8:8" x14ac:dyDescent="0.2">
      <c r="H797" s="32"/>
    </row>
    <row r="798" spans="8:8" x14ac:dyDescent="0.2">
      <c r="H798" s="32"/>
    </row>
    <row r="799" spans="8:8" x14ac:dyDescent="0.2">
      <c r="H799" s="32"/>
    </row>
    <row r="800" spans="8:8" x14ac:dyDescent="0.2">
      <c r="H800" s="32"/>
    </row>
    <row r="801" spans="8:8" x14ac:dyDescent="0.2">
      <c r="H801" s="32"/>
    </row>
    <row r="802" spans="8:8" x14ac:dyDescent="0.2">
      <c r="H802" s="32"/>
    </row>
    <row r="803" spans="8:8" x14ac:dyDescent="0.2">
      <c r="H803" s="32"/>
    </row>
    <row r="804" spans="8:8" x14ac:dyDescent="0.2">
      <c r="H804" s="32"/>
    </row>
    <row r="805" spans="8:8" x14ac:dyDescent="0.2">
      <c r="H805" s="32"/>
    </row>
    <row r="806" spans="8:8" x14ac:dyDescent="0.2">
      <c r="H806" s="32"/>
    </row>
    <row r="807" spans="8:8" x14ac:dyDescent="0.2">
      <c r="H807" s="32"/>
    </row>
    <row r="808" spans="8:8" x14ac:dyDescent="0.2">
      <c r="H808" s="32"/>
    </row>
    <row r="809" spans="8:8" x14ac:dyDescent="0.2">
      <c r="H809" s="32"/>
    </row>
    <row r="810" spans="8:8" x14ac:dyDescent="0.2">
      <c r="H810" s="32"/>
    </row>
    <row r="811" spans="8:8" x14ac:dyDescent="0.2">
      <c r="H811" s="32"/>
    </row>
    <row r="812" spans="8:8" x14ac:dyDescent="0.2">
      <c r="H812" s="32"/>
    </row>
    <row r="813" spans="8:8" x14ac:dyDescent="0.2">
      <c r="H813" s="32"/>
    </row>
    <row r="814" spans="8:8" x14ac:dyDescent="0.2">
      <c r="H814" s="32"/>
    </row>
    <row r="815" spans="8:8" x14ac:dyDescent="0.2">
      <c r="H815" s="32"/>
    </row>
    <row r="816" spans="8:8" x14ac:dyDescent="0.2">
      <c r="H816" s="32"/>
    </row>
    <row r="817" spans="8:8" x14ac:dyDescent="0.2">
      <c r="H817" s="32"/>
    </row>
    <row r="818" spans="8:8" x14ac:dyDescent="0.2">
      <c r="H818" s="32"/>
    </row>
    <row r="819" spans="8:8" x14ac:dyDescent="0.2">
      <c r="H819" s="32"/>
    </row>
    <row r="820" spans="8:8" x14ac:dyDescent="0.2">
      <c r="H820" s="32"/>
    </row>
    <row r="821" spans="8:8" x14ac:dyDescent="0.2">
      <c r="H821" s="32"/>
    </row>
    <row r="822" spans="8:8" x14ac:dyDescent="0.2">
      <c r="H822" s="32"/>
    </row>
    <row r="823" spans="8:8" x14ac:dyDescent="0.2">
      <c r="H823" s="32"/>
    </row>
    <row r="824" spans="8:8" x14ac:dyDescent="0.2">
      <c r="H824" s="32"/>
    </row>
    <row r="825" spans="8:8" x14ac:dyDescent="0.2">
      <c r="H825" s="32"/>
    </row>
    <row r="826" spans="8:8" x14ac:dyDescent="0.2">
      <c r="H826" s="32"/>
    </row>
    <row r="827" spans="8:8" x14ac:dyDescent="0.2">
      <c r="H827" s="32"/>
    </row>
    <row r="828" spans="8:8" x14ac:dyDescent="0.2">
      <c r="H828" s="32"/>
    </row>
    <row r="829" spans="8:8" x14ac:dyDescent="0.2">
      <c r="H829" s="32"/>
    </row>
    <row r="830" spans="8:8" x14ac:dyDescent="0.2">
      <c r="H830" s="32"/>
    </row>
    <row r="831" spans="8:8" x14ac:dyDescent="0.2">
      <c r="H831" s="32"/>
    </row>
    <row r="832" spans="8:8" x14ac:dyDescent="0.2">
      <c r="H832" s="32"/>
    </row>
    <row r="833" spans="8:8" x14ac:dyDescent="0.2">
      <c r="H833" s="32"/>
    </row>
    <row r="834" spans="8:8" x14ac:dyDescent="0.2">
      <c r="H834" s="32"/>
    </row>
    <row r="835" spans="8:8" x14ac:dyDescent="0.2">
      <c r="H835" s="32"/>
    </row>
    <row r="836" spans="8:8" x14ac:dyDescent="0.2">
      <c r="H836" s="32"/>
    </row>
    <row r="837" spans="8:8" x14ac:dyDescent="0.2">
      <c r="H837" s="32"/>
    </row>
    <row r="838" spans="8:8" x14ac:dyDescent="0.2">
      <c r="H838" s="32"/>
    </row>
    <row r="839" spans="8:8" x14ac:dyDescent="0.2">
      <c r="H839" s="32"/>
    </row>
    <row r="840" spans="8:8" x14ac:dyDescent="0.2">
      <c r="H840" s="32"/>
    </row>
    <row r="841" spans="8:8" x14ac:dyDescent="0.2">
      <c r="H841" s="32"/>
    </row>
    <row r="842" spans="8:8" x14ac:dyDescent="0.2">
      <c r="H842" s="32"/>
    </row>
    <row r="843" spans="8:8" x14ac:dyDescent="0.2">
      <c r="H843" s="32"/>
    </row>
    <row r="844" spans="8:8" x14ac:dyDescent="0.2">
      <c r="H844" s="32"/>
    </row>
    <row r="845" spans="8:8" x14ac:dyDescent="0.2">
      <c r="H845" s="32"/>
    </row>
    <row r="846" spans="8:8" x14ac:dyDescent="0.2">
      <c r="H846" s="32"/>
    </row>
    <row r="847" spans="8:8" x14ac:dyDescent="0.2">
      <c r="H847" s="32"/>
    </row>
    <row r="848" spans="8:8" x14ac:dyDescent="0.2">
      <c r="H848" s="32"/>
    </row>
    <row r="849" spans="8:8" x14ac:dyDescent="0.2">
      <c r="H849" s="32"/>
    </row>
    <row r="850" spans="8:8" x14ac:dyDescent="0.2">
      <c r="H850" s="32"/>
    </row>
    <row r="851" spans="8:8" x14ac:dyDescent="0.2">
      <c r="H851" s="32"/>
    </row>
    <row r="852" spans="8:8" x14ac:dyDescent="0.2">
      <c r="H852" s="32"/>
    </row>
    <row r="853" spans="8:8" x14ac:dyDescent="0.2">
      <c r="H853" s="32"/>
    </row>
    <row r="854" spans="8:8" x14ac:dyDescent="0.2">
      <c r="H854" s="32"/>
    </row>
    <row r="855" spans="8:8" x14ac:dyDescent="0.2">
      <c r="H855" s="32"/>
    </row>
    <row r="856" spans="8:8" x14ac:dyDescent="0.2">
      <c r="H856" s="32"/>
    </row>
    <row r="857" spans="8:8" x14ac:dyDescent="0.2">
      <c r="H857" s="32"/>
    </row>
    <row r="858" spans="8:8" x14ac:dyDescent="0.2">
      <c r="H858" s="32"/>
    </row>
    <row r="859" spans="8:8" x14ac:dyDescent="0.2">
      <c r="H859" s="32"/>
    </row>
    <row r="860" spans="8:8" x14ac:dyDescent="0.2">
      <c r="H860" s="32"/>
    </row>
    <row r="861" spans="8:8" x14ac:dyDescent="0.2">
      <c r="H861" s="32"/>
    </row>
    <row r="862" spans="8:8" x14ac:dyDescent="0.2">
      <c r="H862" s="32"/>
    </row>
    <row r="863" spans="8:8" x14ac:dyDescent="0.2">
      <c r="H863" s="32"/>
    </row>
    <row r="864" spans="8:8" x14ac:dyDescent="0.2">
      <c r="H864" s="32"/>
    </row>
    <row r="865" spans="8:8" x14ac:dyDescent="0.2">
      <c r="H865" s="32"/>
    </row>
    <row r="866" spans="8:8" x14ac:dyDescent="0.2">
      <c r="H866" s="32"/>
    </row>
    <row r="867" spans="8:8" x14ac:dyDescent="0.2">
      <c r="H867" s="32"/>
    </row>
    <row r="868" spans="8:8" x14ac:dyDescent="0.2">
      <c r="H868" s="32"/>
    </row>
    <row r="869" spans="8:8" x14ac:dyDescent="0.2">
      <c r="H869" s="32"/>
    </row>
    <row r="870" spans="8:8" x14ac:dyDescent="0.2">
      <c r="H870" s="32"/>
    </row>
    <row r="871" spans="8:8" x14ac:dyDescent="0.2">
      <c r="H871" s="32"/>
    </row>
    <row r="872" spans="8:8" x14ac:dyDescent="0.2">
      <c r="H872" s="32"/>
    </row>
    <row r="873" spans="8:8" x14ac:dyDescent="0.2">
      <c r="H873" s="32"/>
    </row>
    <row r="874" spans="8:8" x14ac:dyDescent="0.2">
      <c r="H874" s="32"/>
    </row>
    <row r="875" spans="8:8" x14ac:dyDescent="0.2">
      <c r="H875" s="32"/>
    </row>
    <row r="876" spans="8:8" x14ac:dyDescent="0.2">
      <c r="H876" s="32"/>
    </row>
    <row r="877" spans="8:8" x14ac:dyDescent="0.2">
      <c r="H877" s="32"/>
    </row>
    <row r="878" spans="8:8" x14ac:dyDescent="0.2">
      <c r="H878" s="32"/>
    </row>
    <row r="879" spans="8:8" x14ac:dyDescent="0.2">
      <c r="H879" s="32"/>
    </row>
    <row r="880" spans="8:8" x14ac:dyDescent="0.2">
      <c r="H880" s="32"/>
    </row>
    <row r="881" spans="8:8" x14ac:dyDescent="0.2">
      <c r="H881" s="32"/>
    </row>
    <row r="882" spans="8:8" x14ac:dyDescent="0.2">
      <c r="H882" s="32"/>
    </row>
    <row r="883" spans="8:8" x14ac:dyDescent="0.2">
      <c r="H883" s="32"/>
    </row>
    <row r="884" spans="8:8" x14ac:dyDescent="0.2">
      <c r="H884" s="32"/>
    </row>
    <row r="885" spans="8:8" x14ac:dyDescent="0.2">
      <c r="H885" s="32"/>
    </row>
    <row r="886" spans="8:8" x14ac:dyDescent="0.2">
      <c r="H886" s="32"/>
    </row>
    <row r="887" spans="8:8" x14ac:dyDescent="0.2">
      <c r="H887" s="32"/>
    </row>
    <row r="888" spans="8:8" x14ac:dyDescent="0.2">
      <c r="H888" s="32"/>
    </row>
    <row r="889" spans="8:8" x14ac:dyDescent="0.2">
      <c r="H889" s="32"/>
    </row>
    <row r="890" spans="8:8" x14ac:dyDescent="0.2">
      <c r="H890" s="32"/>
    </row>
    <row r="891" spans="8:8" x14ac:dyDescent="0.2">
      <c r="H891" s="32"/>
    </row>
    <row r="892" spans="8:8" x14ac:dyDescent="0.2">
      <c r="H892" s="32"/>
    </row>
    <row r="893" spans="8:8" x14ac:dyDescent="0.2">
      <c r="H893" s="32"/>
    </row>
    <row r="894" spans="8:8" x14ac:dyDescent="0.2">
      <c r="H894" s="32"/>
    </row>
    <row r="895" spans="8:8" x14ac:dyDescent="0.2">
      <c r="H895" s="32"/>
    </row>
    <row r="896" spans="8:8" x14ac:dyDescent="0.2">
      <c r="H896" s="32"/>
    </row>
    <row r="897" spans="8:8" x14ac:dyDescent="0.2">
      <c r="H897" s="32"/>
    </row>
    <row r="898" spans="8:8" x14ac:dyDescent="0.2">
      <c r="H898" s="32"/>
    </row>
    <row r="899" spans="8:8" x14ac:dyDescent="0.2">
      <c r="H899" s="32"/>
    </row>
    <row r="900" spans="8:8" x14ac:dyDescent="0.2">
      <c r="H900" s="32"/>
    </row>
    <row r="901" spans="8:8" x14ac:dyDescent="0.2">
      <c r="H901" s="32"/>
    </row>
    <row r="902" spans="8:8" x14ac:dyDescent="0.2">
      <c r="H902" s="32"/>
    </row>
    <row r="903" spans="8:8" x14ac:dyDescent="0.2">
      <c r="H903" s="32"/>
    </row>
    <row r="904" spans="8:8" x14ac:dyDescent="0.2">
      <c r="H904" s="32"/>
    </row>
    <row r="905" spans="8:8" x14ac:dyDescent="0.2">
      <c r="H905" s="32"/>
    </row>
    <row r="906" spans="8:8" x14ac:dyDescent="0.2">
      <c r="H906" s="32"/>
    </row>
    <row r="907" spans="8:8" x14ac:dyDescent="0.2">
      <c r="H907" s="32"/>
    </row>
    <row r="908" spans="8:8" x14ac:dyDescent="0.2">
      <c r="H908" s="32"/>
    </row>
    <row r="909" spans="8:8" x14ac:dyDescent="0.2">
      <c r="H909" s="32"/>
    </row>
    <row r="910" spans="8:8" x14ac:dyDescent="0.2">
      <c r="H910" s="32"/>
    </row>
    <row r="911" spans="8:8" x14ac:dyDescent="0.2">
      <c r="H911" s="32"/>
    </row>
    <row r="912" spans="8:8" x14ac:dyDescent="0.2">
      <c r="H912" s="32"/>
    </row>
    <row r="913" spans="8:8" x14ac:dyDescent="0.2">
      <c r="H913" s="32"/>
    </row>
    <row r="914" spans="8:8" x14ac:dyDescent="0.2">
      <c r="H914" s="32"/>
    </row>
    <row r="915" spans="8:8" x14ac:dyDescent="0.2">
      <c r="H915" s="32"/>
    </row>
    <row r="916" spans="8:8" x14ac:dyDescent="0.2">
      <c r="H916" s="32"/>
    </row>
    <row r="917" spans="8:8" x14ac:dyDescent="0.2">
      <c r="H917" s="32"/>
    </row>
    <row r="918" spans="8:8" x14ac:dyDescent="0.2">
      <c r="H918" s="32"/>
    </row>
    <row r="919" spans="8:8" x14ac:dyDescent="0.2">
      <c r="H919" s="32"/>
    </row>
    <row r="920" spans="8:8" x14ac:dyDescent="0.2">
      <c r="H920" s="32"/>
    </row>
    <row r="921" spans="8:8" x14ac:dyDescent="0.2">
      <c r="H921" s="32"/>
    </row>
    <row r="922" spans="8:8" x14ac:dyDescent="0.2">
      <c r="H922" s="32"/>
    </row>
    <row r="923" spans="8:8" x14ac:dyDescent="0.2">
      <c r="H923" s="32"/>
    </row>
    <row r="924" spans="8:8" x14ac:dyDescent="0.2">
      <c r="H924" s="32"/>
    </row>
    <row r="925" spans="8:8" x14ac:dyDescent="0.2">
      <c r="H925" s="32"/>
    </row>
    <row r="926" spans="8:8" x14ac:dyDescent="0.2">
      <c r="H926" s="32"/>
    </row>
    <row r="927" spans="8:8" x14ac:dyDescent="0.2">
      <c r="H927" s="32"/>
    </row>
    <row r="928" spans="8:8" x14ac:dyDescent="0.2">
      <c r="H928" s="32"/>
    </row>
    <row r="929" spans="8:8" x14ac:dyDescent="0.2">
      <c r="H929" s="32"/>
    </row>
    <row r="930" spans="8:8" x14ac:dyDescent="0.2">
      <c r="H930" s="32"/>
    </row>
    <row r="931" spans="8:8" x14ac:dyDescent="0.2">
      <c r="H931" s="32"/>
    </row>
    <row r="932" spans="8:8" x14ac:dyDescent="0.2">
      <c r="H932" s="32"/>
    </row>
    <row r="933" spans="8:8" x14ac:dyDescent="0.2">
      <c r="H933" s="32"/>
    </row>
    <row r="934" spans="8:8" x14ac:dyDescent="0.2">
      <c r="H934" s="32"/>
    </row>
    <row r="935" spans="8:8" x14ac:dyDescent="0.2">
      <c r="H935" s="32"/>
    </row>
    <row r="936" spans="8:8" x14ac:dyDescent="0.2">
      <c r="H936" s="32"/>
    </row>
    <row r="937" spans="8:8" x14ac:dyDescent="0.2">
      <c r="H937" s="32"/>
    </row>
    <row r="938" spans="8:8" x14ac:dyDescent="0.2">
      <c r="H938" s="32"/>
    </row>
    <row r="939" spans="8:8" x14ac:dyDescent="0.2">
      <c r="H939" s="32"/>
    </row>
    <row r="940" spans="8:8" x14ac:dyDescent="0.2">
      <c r="H940" s="32"/>
    </row>
    <row r="941" spans="8:8" x14ac:dyDescent="0.2">
      <c r="H941" s="32"/>
    </row>
    <row r="942" spans="8:8" x14ac:dyDescent="0.2">
      <c r="H942" s="32"/>
    </row>
    <row r="943" spans="8:8" x14ac:dyDescent="0.2">
      <c r="H943" s="32"/>
    </row>
    <row r="944" spans="8:8" x14ac:dyDescent="0.2">
      <c r="H944" s="32"/>
    </row>
    <row r="945" spans="8:8" x14ac:dyDescent="0.2">
      <c r="H945" s="32"/>
    </row>
    <row r="946" spans="8:8" x14ac:dyDescent="0.2">
      <c r="H946" s="32"/>
    </row>
    <row r="947" spans="8:8" x14ac:dyDescent="0.2">
      <c r="H947" s="32"/>
    </row>
    <row r="948" spans="8:8" x14ac:dyDescent="0.2">
      <c r="H948" s="32"/>
    </row>
    <row r="949" spans="8:8" x14ac:dyDescent="0.2">
      <c r="H949" s="32"/>
    </row>
    <row r="950" spans="8:8" x14ac:dyDescent="0.2">
      <c r="H950" s="32"/>
    </row>
    <row r="951" spans="8:8" x14ac:dyDescent="0.2">
      <c r="H951" s="32"/>
    </row>
    <row r="952" spans="8:8" x14ac:dyDescent="0.2">
      <c r="H952" s="32"/>
    </row>
    <row r="953" spans="8:8" x14ac:dyDescent="0.2">
      <c r="H953" s="32"/>
    </row>
    <row r="954" spans="8:8" x14ac:dyDescent="0.2">
      <c r="H954" s="32"/>
    </row>
    <row r="955" spans="8:8" x14ac:dyDescent="0.2">
      <c r="H955" s="32"/>
    </row>
    <row r="956" spans="8:8" x14ac:dyDescent="0.2">
      <c r="H956" s="32"/>
    </row>
    <row r="957" spans="8:8" x14ac:dyDescent="0.2">
      <c r="H957" s="32"/>
    </row>
    <row r="958" spans="8:8" x14ac:dyDescent="0.2">
      <c r="H958" s="32"/>
    </row>
    <row r="959" spans="8:8" x14ac:dyDescent="0.2">
      <c r="H959" s="32"/>
    </row>
    <row r="960" spans="8:8" x14ac:dyDescent="0.2">
      <c r="H960" s="32"/>
    </row>
    <row r="961" spans="8:8" x14ac:dyDescent="0.2">
      <c r="H961" s="32"/>
    </row>
    <row r="962" spans="8:8" x14ac:dyDescent="0.2">
      <c r="H962" s="32"/>
    </row>
    <row r="963" spans="8:8" x14ac:dyDescent="0.2">
      <c r="H963" s="32"/>
    </row>
    <row r="964" spans="8:8" x14ac:dyDescent="0.2">
      <c r="H964" s="32"/>
    </row>
    <row r="965" spans="8:8" x14ac:dyDescent="0.2">
      <c r="H965" s="32"/>
    </row>
    <row r="966" spans="8:8" x14ac:dyDescent="0.2">
      <c r="H966" s="32"/>
    </row>
    <row r="967" spans="8:8" x14ac:dyDescent="0.2">
      <c r="H967" s="32"/>
    </row>
    <row r="968" spans="8:8" x14ac:dyDescent="0.2">
      <c r="H968" s="32"/>
    </row>
    <row r="969" spans="8:8" x14ac:dyDescent="0.2">
      <c r="H969" s="32"/>
    </row>
    <row r="970" spans="8:8" x14ac:dyDescent="0.2">
      <c r="H970" s="32"/>
    </row>
    <row r="971" spans="8:8" x14ac:dyDescent="0.2">
      <c r="H971" s="32"/>
    </row>
    <row r="972" spans="8:8" x14ac:dyDescent="0.2">
      <c r="H972" s="32"/>
    </row>
    <row r="973" spans="8:8" x14ac:dyDescent="0.2">
      <c r="H973" s="32"/>
    </row>
    <row r="974" spans="8:8" x14ac:dyDescent="0.2">
      <c r="H974" s="32"/>
    </row>
    <row r="975" spans="8:8" x14ac:dyDescent="0.2">
      <c r="H975" s="32"/>
    </row>
    <row r="976" spans="8:8" x14ac:dyDescent="0.2">
      <c r="H976" s="32"/>
    </row>
    <row r="977" spans="8:8" x14ac:dyDescent="0.2">
      <c r="H977" s="32"/>
    </row>
    <row r="978" spans="8:8" x14ac:dyDescent="0.2">
      <c r="H978" s="32"/>
    </row>
    <row r="979" spans="8:8" x14ac:dyDescent="0.2">
      <c r="H979" s="32"/>
    </row>
    <row r="980" spans="8:8" x14ac:dyDescent="0.2">
      <c r="H980" s="32"/>
    </row>
    <row r="981" spans="8:8" x14ac:dyDescent="0.2">
      <c r="H981" s="32"/>
    </row>
    <row r="982" spans="8:8" x14ac:dyDescent="0.2">
      <c r="H982" s="32"/>
    </row>
    <row r="983" spans="8:8" x14ac:dyDescent="0.2">
      <c r="H983" s="32"/>
    </row>
    <row r="984" spans="8:8" x14ac:dyDescent="0.2">
      <c r="H984" s="32"/>
    </row>
    <row r="985" spans="8:8" x14ac:dyDescent="0.2">
      <c r="H985" s="32"/>
    </row>
    <row r="986" spans="8:8" x14ac:dyDescent="0.2">
      <c r="H986" s="32"/>
    </row>
    <row r="987" spans="8:8" x14ac:dyDescent="0.2">
      <c r="H987" s="32"/>
    </row>
    <row r="988" spans="8:8" x14ac:dyDescent="0.2">
      <c r="H988" s="32"/>
    </row>
    <row r="989" spans="8:8" x14ac:dyDescent="0.2">
      <c r="H989" s="32"/>
    </row>
    <row r="990" spans="8:8" x14ac:dyDescent="0.2">
      <c r="H990" s="32"/>
    </row>
    <row r="991" spans="8:8" x14ac:dyDescent="0.2">
      <c r="H991" s="32"/>
    </row>
    <row r="992" spans="8:8" x14ac:dyDescent="0.2">
      <c r="H992" s="32"/>
    </row>
    <row r="993" spans="8:8" x14ac:dyDescent="0.2">
      <c r="H993" s="32"/>
    </row>
    <row r="994" spans="8:8" x14ac:dyDescent="0.2">
      <c r="H994" s="32"/>
    </row>
    <row r="995" spans="8:8" x14ac:dyDescent="0.2">
      <c r="H995" s="32"/>
    </row>
    <row r="996" spans="8:8" x14ac:dyDescent="0.2">
      <c r="H996" s="32"/>
    </row>
    <row r="997" spans="8:8" x14ac:dyDescent="0.2">
      <c r="H997" s="32"/>
    </row>
    <row r="998" spans="8:8" x14ac:dyDescent="0.2">
      <c r="H998" s="32"/>
    </row>
    <row r="999" spans="8:8" x14ac:dyDescent="0.2">
      <c r="H999" s="32"/>
    </row>
    <row r="1000" spans="8:8" x14ac:dyDescent="0.2">
      <c r="H1000" s="32"/>
    </row>
    <row r="1001" spans="8:8" x14ac:dyDescent="0.2">
      <c r="H1001" s="32"/>
    </row>
    <row r="1002" spans="8:8" x14ac:dyDescent="0.2">
      <c r="H1002" s="32"/>
    </row>
    <row r="1003" spans="8:8" x14ac:dyDescent="0.2">
      <c r="H1003" s="32"/>
    </row>
    <row r="1004" spans="8:8" x14ac:dyDescent="0.2">
      <c r="H1004" s="32"/>
    </row>
    <row r="1005" spans="8:8" x14ac:dyDescent="0.2">
      <c r="H1005" s="32"/>
    </row>
    <row r="1006" spans="8:8" x14ac:dyDescent="0.2">
      <c r="H1006" s="32"/>
    </row>
    <row r="1007" spans="8:8" x14ac:dyDescent="0.2">
      <c r="H1007" s="32"/>
    </row>
    <row r="1008" spans="8:8" x14ac:dyDescent="0.2">
      <c r="H1008" s="32"/>
    </row>
    <row r="1009" spans="8:8" x14ac:dyDescent="0.2">
      <c r="H1009" s="32"/>
    </row>
    <row r="1010" spans="8:8" x14ac:dyDescent="0.2">
      <c r="H1010" s="32"/>
    </row>
    <row r="1011" spans="8:8" x14ac:dyDescent="0.2">
      <c r="H1011" s="32"/>
    </row>
    <row r="1012" spans="8:8" x14ac:dyDescent="0.2">
      <c r="H1012" s="32"/>
    </row>
    <row r="1013" spans="8:8" x14ac:dyDescent="0.2">
      <c r="H1013" s="32"/>
    </row>
    <row r="1014" spans="8:8" x14ac:dyDescent="0.2">
      <c r="H1014" s="32"/>
    </row>
    <row r="1015" spans="8:8" x14ac:dyDescent="0.2">
      <c r="H1015" s="32"/>
    </row>
    <row r="1016" spans="8:8" x14ac:dyDescent="0.2">
      <c r="H1016" s="32"/>
    </row>
    <row r="1017" spans="8:8" x14ac:dyDescent="0.2">
      <c r="H1017" s="32"/>
    </row>
    <row r="1018" spans="8:8" x14ac:dyDescent="0.2">
      <c r="H1018" s="32"/>
    </row>
    <row r="1019" spans="8:8" x14ac:dyDescent="0.2">
      <c r="H1019" s="32"/>
    </row>
    <row r="1020" spans="8:8" x14ac:dyDescent="0.2">
      <c r="H1020" s="32"/>
    </row>
    <row r="1021" spans="8:8" x14ac:dyDescent="0.2">
      <c r="H1021" s="32"/>
    </row>
    <row r="1022" spans="8:8" x14ac:dyDescent="0.2">
      <c r="H1022" s="32"/>
    </row>
    <row r="1023" spans="8:8" x14ac:dyDescent="0.2">
      <c r="H1023" s="32"/>
    </row>
    <row r="1024" spans="8:8" x14ac:dyDescent="0.2">
      <c r="H1024" s="32"/>
    </row>
    <row r="1025" spans="8:8" x14ac:dyDescent="0.2">
      <c r="H1025" s="32"/>
    </row>
    <row r="1026" spans="8:8" x14ac:dyDescent="0.2">
      <c r="H1026" s="32"/>
    </row>
    <row r="1027" spans="8:8" x14ac:dyDescent="0.2">
      <c r="H1027" s="32"/>
    </row>
    <row r="1028" spans="8:8" x14ac:dyDescent="0.2">
      <c r="H1028" s="32"/>
    </row>
    <row r="1029" spans="8:8" x14ac:dyDescent="0.2">
      <c r="H1029" s="32"/>
    </row>
    <row r="1030" spans="8:8" x14ac:dyDescent="0.2">
      <c r="H1030" s="32"/>
    </row>
    <row r="1031" spans="8:8" x14ac:dyDescent="0.2">
      <c r="H1031" s="32"/>
    </row>
    <row r="1032" spans="8:8" x14ac:dyDescent="0.2">
      <c r="H1032" s="32"/>
    </row>
    <row r="1033" spans="8:8" x14ac:dyDescent="0.2">
      <c r="H1033" s="32"/>
    </row>
    <row r="1034" spans="8:8" x14ac:dyDescent="0.2">
      <c r="H1034" s="32"/>
    </row>
    <row r="1035" spans="8:8" x14ac:dyDescent="0.2">
      <c r="H1035" s="32"/>
    </row>
    <row r="1036" spans="8:8" x14ac:dyDescent="0.2">
      <c r="H1036" s="32"/>
    </row>
    <row r="1037" spans="8:8" x14ac:dyDescent="0.2">
      <c r="H1037" s="32"/>
    </row>
    <row r="1038" spans="8:8" x14ac:dyDescent="0.2">
      <c r="H1038" s="32"/>
    </row>
    <row r="1039" spans="8:8" x14ac:dyDescent="0.2">
      <c r="H1039" s="32"/>
    </row>
    <row r="1040" spans="8:8" x14ac:dyDescent="0.2">
      <c r="H1040" s="32"/>
    </row>
    <row r="1041" spans="8:8" x14ac:dyDescent="0.2">
      <c r="H1041" s="32"/>
    </row>
    <row r="1042" spans="8:8" x14ac:dyDescent="0.2">
      <c r="H1042" s="32"/>
    </row>
    <row r="1043" spans="8:8" x14ac:dyDescent="0.2">
      <c r="H1043" s="32"/>
    </row>
    <row r="1044" spans="8:8" x14ac:dyDescent="0.2">
      <c r="H1044" s="32"/>
    </row>
    <row r="1045" spans="8:8" x14ac:dyDescent="0.2">
      <c r="H1045" s="32"/>
    </row>
    <row r="1046" spans="8:8" x14ac:dyDescent="0.2">
      <c r="H1046" s="32"/>
    </row>
    <row r="1047" spans="8:8" x14ac:dyDescent="0.2">
      <c r="H1047" s="32"/>
    </row>
    <row r="1048" spans="8:8" x14ac:dyDescent="0.2">
      <c r="H1048" s="32"/>
    </row>
    <row r="1049" spans="8:8" x14ac:dyDescent="0.2">
      <c r="H1049" s="32"/>
    </row>
    <row r="1050" spans="8:8" x14ac:dyDescent="0.2">
      <c r="H1050" s="32"/>
    </row>
    <row r="1051" spans="8:8" x14ac:dyDescent="0.2">
      <c r="H1051" s="32"/>
    </row>
    <row r="1052" spans="8:8" x14ac:dyDescent="0.2">
      <c r="H1052" s="32"/>
    </row>
    <row r="1053" spans="8:8" x14ac:dyDescent="0.2">
      <c r="H1053" s="32"/>
    </row>
    <row r="1054" spans="8:8" x14ac:dyDescent="0.2">
      <c r="H1054" s="32"/>
    </row>
    <row r="1055" spans="8:8" x14ac:dyDescent="0.2">
      <c r="H1055" s="32"/>
    </row>
    <row r="1056" spans="8:8" x14ac:dyDescent="0.2">
      <c r="H1056" s="32"/>
    </row>
    <row r="1057" spans="8:8" x14ac:dyDescent="0.2">
      <c r="H1057" s="32"/>
    </row>
    <row r="1058" spans="8:8" x14ac:dyDescent="0.2">
      <c r="H1058" s="32"/>
    </row>
    <row r="1059" spans="8:8" x14ac:dyDescent="0.2">
      <c r="H1059" s="32"/>
    </row>
    <row r="1060" spans="8:8" x14ac:dyDescent="0.2">
      <c r="H1060" s="32"/>
    </row>
    <row r="1061" spans="8:8" x14ac:dyDescent="0.2">
      <c r="H1061" s="32"/>
    </row>
    <row r="1062" spans="8:8" x14ac:dyDescent="0.2">
      <c r="H1062" s="32"/>
    </row>
    <row r="1063" spans="8:8" x14ac:dyDescent="0.2">
      <c r="H1063" s="32"/>
    </row>
    <row r="1064" spans="8:8" x14ac:dyDescent="0.2">
      <c r="H1064" s="32"/>
    </row>
    <row r="1065" spans="8:8" x14ac:dyDescent="0.2">
      <c r="H1065" s="32"/>
    </row>
    <row r="1066" spans="8:8" x14ac:dyDescent="0.2">
      <c r="H1066" s="32"/>
    </row>
    <row r="1067" spans="8:8" x14ac:dyDescent="0.2">
      <c r="H1067" s="32"/>
    </row>
    <row r="1068" spans="8:8" x14ac:dyDescent="0.2">
      <c r="H1068" s="32"/>
    </row>
    <row r="1069" spans="8:8" x14ac:dyDescent="0.2">
      <c r="H1069" s="32"/>
    </row>
    <row r="1070" spans="8:8" x14ac:dyDescent="0.2">
      <c r="H1070" s="32"/>
    </row>
    <row r="1071" spans="8:8" x14ac:dyDescent="0.2">
      <c r="H1071" s="32"/>
    </row>
    <row r="1072" spans="8:8" x14ac:dyDescent="0.2">
      <c r="H1072" s="32"/>
    </row>
    <row r="1073" spans="8:8" x14ac:dyDescent="0.2">
      <c r="H1073" s="32"/>
    </row>
    <row r="1074" spans="8:8" x14ac:dyDescent="0.2">
      <c r="H1074" s="32"/>
    </row>
    <row r="1075" spans="8:8" x14ac:dyDescent="0.2">
      <c r="H1075" s="32"/>
    </row>
    <row r="1076" spans="8:8" x14ac:dyDescent="0.2">
      <c r="H1076" s="32"/>
    </row>
    <row r="1077" spans="8:8" x14ac:dyDescent="0.2">
      <c r="H1077" s="32"/>
    </row>
    <row r="1078" spans="8:8" x14ac:dyDescent="0.2">
      <c r="H1078" s="32"/>
    </row>
    <row r="1079" spans="8:8" x14ac:dyDescent="0.2">
      <c r="H1079" s="32"/>
    </row>
    <row r="1080" spans="8:8" x14ac:dyDescent="0.2">
      <c r="H1080" s="32"/>
    </row>
    <row r="1081" spans="8:8" x14ac:dyDescent="0.2">
      <c r="H1081" s="32"/>
    </row>
    <row r="1082" spans="8:8" x14ac:dyDescent="0.2">
      <c r="H1082" s="32"/>
    </row>
    <row r="1083" spans="8:8" x14ac:dyDescent="0.2">
      <c r="H1083" s="32"/>
    </row>
    <row r="1084" spans="8:8" x14ac:dyDescent="0.2">
      <c r="H1084" s="32"/>
    </row>
    <row r="1085" spans="8:8" x14ac:dyDescent="0.2">
      <c r="H1085" s="32"/>
    </row>
    <row r="1086" spans="8:8" x14ac:dyDescent="0.2">
      <c r="H1086" s="32"/>
    </row>
    <row r="1087" spans="8:8" x14ac:dyDescent="0.2">
      <c r="H1087" s="32"/>
    </row>
    <row r="1088" spans="8:8" x14ac:dyDescent="0.2">
      <c r="H1088" s="32"/>
    </row>
    <row r="1089" spans="8:8" x14ac:dyDescent="0.2">
      <c r="H1089" s="32"/>
    </row>
    <row r="1090" spans="8:8" x14ac:dyDescent="0.2">
      <c r="H1090" s="32"/>
    </row>
    <row r="1091" spans="8:8" x14ac:dyDescent="0.2">
      <c r="H1091" s="32"/>
    </row>
    <row r="1092" spans="8:8" x14ac:dyDescent="0.2">
      <c r="H1092" s="32"/>
    </row>
    <row r="1093" spans="8:8" x14ac:dyDescent="0.2">
      <c r="H1093" s="32"/>
    </row>
    <row r="1094" spans="8:8" x14ac:dyDescent="0.2">
      <c r="H1094" s="32"/>
    </row>
    <row r="1095" spans="8:8" x14ac:dyDescent="0.2">
      <c r="H1095" s="32"/>
    </row>
    <row r="1096" spans="8:8" x14ac:dyDescent="0.2">
      <c r="H1096" s="32"/>
    </row>
    <row r="1097" spans="8:8" x14ac:dyDescent="0.2">
      <c r="H1097" s="32"/>
    </row>
    <row r="1098" spans="8:8" x14ac:dyDescent="0.2">
      <c r="H1098" s="32"/>
    </row>
    <row r="1099" spans="8:8" x14ac:dyDescent="0.2">
      <c r="H1099" s="32"/>
    </row>
    <row r="1100" spans="8:8" x14ac:dyDescent="0.2">
      <c r="H1100" s="32"/>
    </row>
    <row r="1101" spans="8:8" x14ac:dyDescent="0.2">
      <c r="H1101" s="32"/>
    </row>
    <row r="1102" spans="8:8" x14ac:dyDescent="0.2">
      <c r="H1102" s="32"/>
    </row>
    <row r="1103" spans="8:8" x14ac:dyDescent="0.2">
      <c r="H1103" s="32"/>
    </row>
    <row r="1104" spans="8:8" x14ac:dyDescent="0.2">
      <c r="H1104" s="32"/>
    </row>
    <row r="1105" spans="8:8" x14ac:dyDescent="0.2">
      <c r="H1105" s="32"/>
    </row>
    <row r="1106" spans="8:8" x14ac:dyDescent="0.2">
      <c r="H1106" s="32"/>
    </row>
    <row r="1107" spans="8:8" x14ac:dyDescent="0.2">
      <c r="H1107" s="32"/>
    </row>
    <row r="1108" spans="8:8" x14ac:dyDescent="0.2">
      <c r="H1108" s="32"/>
    </row>
    <row r="1109" spans="8:8" x14ac:dyDescent="0.2">
      <c r="H1109" s="32"/>
    </row>
    <row r="1110" spans="8:8" x14ac:dyDescent="0.2">
      <c r="H1110" s="32"/>
    </row>
    <row r="1111" spans="8:8" x14ac:dyDescent="0.2">
      <c r="H1111" s="32"/>
    </row>
    <row r="1112" spans="8:8" x14ac:dyDescent="0.2">
      <c r="H1112" s="32"/>
    </row>
    <row r="1113" spans="8:8" x14ac:dyDescent="0.2">
      <c r="H1113" s="32"/>
    </row>
    <row r="1114" spans="8:8" x14ac:dyDescent="0.2">
      <c r="H1114" s="32"/>
    </row>
    <row r="1115" spans="8:8" x14ac:dyDescent="0.2">
      <c r="H1115" s="32"/>
    </row>
    <row r="1116" spans="8:8" x14ac:dyDescent="0.2">
      <c r="H1116" s="32"/>
    </row>
    <row r="1117" spans="8:8" x14ac:dyDescent="0.2">
      <c r="H1117" s="32"/>
    </row>
    <row r="1118" spans="8:8" x14ac:dyDescent="0.2">
      <c r="H1118" s="32"/>
    </row>
    <row r="1119" spans="8:8" x14ac:dyDescent="0.2">
      <c r="H1119" s="32"/>
    </row>
    <row r="1120" spans="8:8" x14ac:dyDescent="0.2">
      <c r="H1120" s="32"/>
    </row>
    <row r="1121" spans="8:8" x14ac:dyDescent="0.2">
      <c r="H1121" s="32"/>
    </row>
    <row r="1122" spans="8:8" x14ac:dyDescent="0.2">
      <c r="H1122" s="32"/>
    </row>
    <row r="1123" spans="8:8" x14ac:dyDescent="0.2">
      <c r="H1123" s="32"/>
    </row>
    <row r="1124" spans="8:8" x14ac:dyDescent="0.2">
      <c r="H1124" s="32"/>
    </row>
    <row r="1125" spans="8:8" x14ac:dyDescent="0.2">
      <c r="H1125" s="32"/>
    </row>
    <row r="1126" spans="8:8" x14ac:dyDescent="0.2">
      <c r="H1126" s="32"/>
    </row>
    <row r="1127" spans="8:8" x14ac:dyDescent="0.2">
      <c r="H1127" s="32"/>
    </row>
    <row r="1128" spans="8:8" x14ac:dyDescent="0.2">
      <c r="H1128" s="32"/>
    </row>
    <row r="1129" spans="8:8" x14ac:dyDescent="0.2">
      <c r="H1129" s="32"/>
    </row>
    <row r="1130" spans="8:8" x14ac:dyDescent="0.2">
      <c r="H1130" s="32"/>
    </row>
    <row r="1131" spans="8:8" x14ac:dyDescent="0.2">
      <c r="H1131" s="32"/>
    </row>
    <row r="1132" spans="8:8" x14ac:dyDescent="0.2">
      <c r="H1132" s="32"/>
    </row>
    <row r="1133" spans="8:8" x14ac:dyDescent="0.2">
      <c r="H1133" s="32"/>
    </row>
    <row r="1134" spans="8:8" x14ac:dyDescent="0.2">
      <c r="H1134" s="32"/>
    </row>
    <row r="1135" spans="8:8" x14ac:dyDescent="0.2">
      <c r="H1135" s="32"/>
    </row>
    <row r="1136" spans="8:8" x14ac:dyDescent="0.2">
      <c r="H1136" s="32"/>
    </row>
    <row r="1137" spans="8:8" x14ac:dyDescent="0.2">
      <c r="H1137" s="32"/>
    </row>
    <row r="1138" spans="8:8" x14ac:dyDescent="0.2">
      <c r="H1138" s="32"/>
    </row>
    <row r="1139" spans="8:8" x14ac:dyDescent="0.2">
      <c r="H1139" s="32"/>
    </row>
    <row r="1140" spans="8:8" x14ac:dyDescent="0.2">
      <c r="H1140" s="32"/>
    </row>
    <row r="1141" spans="8:8" x14ac:dyDescent="0.2">
      <c r="H1141" s="32"/>
    </row>
    <row r="1142" spans="8:8" x14ac:dyDescent="0.2">
      <c r="H1142" s="32"/>
    </row>
    <row r="1143" spans="8:8" x14ac:dyDescent="0.2">
      <c r="H1143" s="32"/>
    </row>
    <row r="1144" spans="8:8" x14ac:dyDescent="0.2">
      <c r="H1144" s="32"/>
    </row>
    <row r="1145" spans="8:8" x14ac:dyDescent="0.2">
      <c r="H1145" s="32"/>
    </row>
    <row r="1146" spans="8:8" x14ac:dyDescent="0.2">
      <c r="H1146" s="32"/>
    </row>
    <row r="1147" spans="8:8" x14ac:dyDescent="0.2">
      <c r="H1147" s="32"/>
    </row>
    <row r="1148" spans="8:8" x14ac:dyDescent="0.2">
      <c r="H1148" s="32"/>
    </row>
    <row r="1149" spans="8:8" x14ac:dyDescent="0.2">
      <c r="H1149" s="32"/>
    </row>
    <row r="1150" spans="8:8" x14ac:dyDescent="0.2">
      <c r="H1150" s="32"/>
    </row>
    <row r="1151" spans="8:8" x14ac:dyDescent="0.2">
      <c r="H1151" s="32"/>
    </row>
    <row r="1152" spans="8:8" x14ac:dyDescent="0.2">
      <c r="H1152" s="32"/>
    </row>
    <row r="1153" spans="8:8" x14ac:dyDescent="0.2">
      <c r="H1153" s="32"/>
    </row>
    <row r="1154" spans="8:8" x14ac:dyDescent="0.2">
      <c r="H1154" s="32"/>
    </row>
    <row r="1155" spans="8:8" x14ac:dyDescent="0.2">
      <c r="H1155" s="32"/>
    </row>
    <row r="1156" spans="8:8" x14ac:dyDescent="0.2">
      <c r="H1156" s="32"/>
    </row>
    <row r="1157" spans="8:8" x14ac:dyDescent="0.2">
      <c r="H1157" s="32"/>
    </row>
    <row r="1158" spans="8:8" x14ac:dyDescent="0.2">
      <c r="H1158" s="32"/>
    </row>
    <row r="1159" spans="8:8" x14ac:dyDescent="0.2">
      <c r="H1159" s="32"/>
    </row>
    <row r="1160" spans="8:8" x14ac:dyDescent="0.2">
      <c r="H1160" s="32"/>
    </row>
    <row r="1161" spans="8:8" x14ac:dyDescent="0.2">
      <c r="H1161" s="32"/>
    </row>
    <row r="1162" spans="8:8" x14ac:dyDescent="0.2">
      <c r="H1162" s="32"/>
    </row>
    <row r="1163" spans="8:8" x14ac:dyDescent="0.2">
      <c r="H1163" s="32"/>
    </row>
    <row r="1164" spans="8:8" x14ac:dyDescent="0.2">
      <c r="H1164" s="32"/>
    </row>
    <row r="1165" spans="8:8" x14ac:dyDescent="0.2">
      <c r="H1165" s="32"/>
    </row>
    <row r="1166" spans="8:8" x14ac:dyDescent="0.2">
      <c r="H1166" s="32"/>
    </row>
    <row r="1167" spans="8:8" x14ac:dyDescent="0.2">
      <c r="H1167" s="32"/>
    </row>
    <row r="1168" spans="8:8" x14ac:dyDescent="0.2">
      <c r="H1168" s="32"/>
    </row>
    <row r="1169" spans="8:8" x14ac:dyDescent="0.2">
      <c r="H1169" s="32"/>
    </row>
    <row r="1170" spans="8:8" x14ac:dyDescent="0.2">
      <c r="H1170" s="32"/>
    </row>
    <row r="1171" spans="8:8" x14ac:dyDescent="0.2">
      <c r="H1171" s="32"/>
    </row>
    <row r="1172" spans="8:8" x14ac:dyDescent="0.2">
      <c r="H1172" s="32"/>
    </row>
    <row r="1173" spans="8:8" x14ac:dyDescent="0.2">
      <c r="H1173" s="32"/>
    </row>
    <row r="1174" spans="8:8" x14ac:dyDescent="0.2">
      <c r="H1174" s="32"/>
    </row>
    <row r="1175" spans="8:8" x14ac:dyDescent="0.2">
      <c r="H1175" s="32"/>
    </row>
    <row r="1176" spans="8:8" x14ac:dyDescent="0.2">
      <c r="H1176" s="32"/>
    </row>
    <row r="1177" spans="8:8" x14ac:dyDescent="0.2">
      <c r="H1177" s="32"/>
    </row>
    <row r="1178" spans="8:8" x14ac:dyDescent="0.2">
      <c r="H1178" s="32"/>
    </row>
    <row r="1179" spans="8:8" x14ac:dyDescent="0.2">
      <c r="H1179" s="32"/>
    </row>
    <row r="1180" spans="8:8" x14ac:dyDescent="0.2">
      <c r="H1180" s="32"/>
    </row>
    <row r="1181" spans="8:8" x14ac:dyDescent="0.2">
      <c r="H1181" s="32"/>
    </row>
    <row r="1182" spans="8:8" x14ac:dyDescent="0.2">
      <c r="H1182" s="32"/>
    </row>
    <row r="1183" spans="8:8" x14ac:dyDescent="0.2">
      <c r="H1183" s="32"/>
    </row>
    <row r="1184" spans="8:8" x14ac:dyDescent="0.2">
      <c r="H1184" s="32"/>
    </row>
    <row r="1185" spans="8:8" x14ac:dyDescent="0.2">
      <c r="H1185" s="32"/>
    </row>
    <row r="1186" spans="8:8" x14ac:dyDescent="0.2">
      <c r="H1186" s="32"/>
    </row>
    <row r="1187" spans="8:8" x14ac:dyDescent="0.2">
      <c r="H1187" s="32"/>
    </row>
    <row r="1188" spans="8:8" x14ac:dyDescent="0.2">
      <c r="H1188" s="32"/>
    </row>
    <row r="1189" spans="8:8" x14ac:dyDescent="0.2">
      <c r="H1189" s="32"/>
    </row>
    <row r="1190" spans="8:8" x14ac:dyDescent="0.2">
      <c r="H1190" s="32"/>
    </row>
    <row r="1191" spans="8:8" x14ac:dyDescent="0.2">
      <c r="H1191" s="32"/>
    </row>
    <row r="1192" spans="8:8" x14ac:dyDescent="0.2">
      <c r="H1192" s="32"/>
    </row>
    <row r="1193" spans="8:8" x14ac:dyDescent="0.2">
      <c r="H1193" s="32"/>
    </row>
    <row r="1194" spans="8:8" x14ac:dyDescent="0.2">
      <c r="H1194" s="32"/>
    </row>
    <row r="1195" spans="8:8" x14ac:dyDescent="0.2">
      <c r="H1195" s="32"/>
    </row>
    <row r="1196" spans="8:8" x14ac:dyDescent="0.2">
      <c r="H1196" s="32"/>
    </row>
    <row r="1197" spans="8:8" x14ac:dyDescent="0.2">
      <c r="H1197" s="32"/>
    </row>
    <row r="1198" spans="8:8" x14ac:dyDescent="0.2">
      <c r="H1198" s="32"/>
    </row>
    <row r="1199" spans="8:8" x14ac:dyDescent="0.2">
      <c r="H1199" s="32"/>
    </row>
    <row r="1200" spans="8:8" x14ac:dyDescent="0.2">
      <c r="H1200" s="32"/>
    </row>
    <row r="1201" spans="8:8" x14ac:dyDescent="0.2">
      <c r="H1201" s="32"/>
    </row>
    <row r="1202" spans="8:8" x14ac:dyDescent="0.2">
      <c r="H1202" s="32"/>
    </row>
    <row r="1203" spans="8:8" x14ac:dyDescent="0.2">
      <c r="H1203" s="32"/>
    </row>
    <row r="1204" spans="8:8" x14ac:dyDescent="0.2">
      <c r="H1204" s="32"/>
    </row>
    <row r="1205" spans="8:8" x14ac:dyDescent="0.2">
      <c r="H1205" s="32"/>
    </row>
    <row r="1206" spans="8:8" x14ac:dyDescent="0.2">
      <c r="H1206" s="32"/>
    </row>
    <row r="1207" spans="8:8" x14ac:dyDescent="0.2">
      <c r="H1207" s="32"/>
    </row>
    <row r="1208" spans="8:8" x14ac:dyDescent="0.2">
      <c r="H1208" s="32"/>
    </row>
    <row r="1209" spans="8:8" x14ac:dyDescent="0.2">
      <c r="H1209" s="32"/>
    </row>
    <row r="1210" spans="8:8" x14ac:dyDescent="0.2">
      <c r="H1210" s="32"/>
    </row>
    <row r="1211" spans="8:8" x14ac:dyDescent="0.2">
      <c r="H1211" s="32"/>
    </row>
    <row r="1212" spans="8:8" x14ac:dyDescent="0.2">
      <c r="H1212" s="32"/>
    </row>
    <row r="1213" spans="8:8" x14ac:dyDescent="0.2">
      <c r="H1213" s="32"/>
    </row>
    <row r="1214" spans="8:8" x14ac:dyDescent="0.2">
      <c r="H1214" s="32"/>
    </row>
    <row r="1215" spans="8:8" x14ac:dyDescent="0.2">
      <c r="H1215" s="32"/>
    </row>
    <row r="1216" spans="8:8" x14ac:dyDescent="0.2">
      <c r="H1216" s="32"/>
    </row>
    <row r="1217" spans="8:8" x14ac:dyDescent="0.2">
      <c r="H1217" s="32"/>
    </row>
    <row r="1218" spans="8:8" x14ac:dyDescent="0.2">
      <c r="H1218" s="32"/>
    </row>
    <row r="1219" spans="8:8" x14ac:dyDescent="0.2">
      <c r="H1219" s="32"/>
    </row>
    <row r="1220" spans="8:8" x14ac:dyDescent="0.2">
      <c r="H1220" s="32"/>
    </row>
    <row r="1221" spans="8:8" x14ac:dyDescent="0.2">
      <c r="H1221" s="32"/>
    </row>
    <row r="1222" spans="8:8" x14ac:dyDescent="0.2">
      <c r="H1222" s="32"/>
    </row>
    <row r="1223" spans="8:8" x14ac:dyDescent="0.2">
      <c r="H1223" s="32"/>
    </row>
    <row r="1224" spans="8:8" x14ac:dyDescent="0.2">
      <c r="H1224" s="32"/>
    </row>
    <row r="1225" spans="8:8" x14ac:dyDescent="0.2">
      <c r="H1225" s="32"/>
    </row>
    <row r="1226" spans="8:8" x14ac:dyDescent="0.2">
      <c r="H1226" s="32"/>
    </row>
    <row r="1227" spans="8:8" x14ac:dyDescent="0.2">
      <c r="H1227" s="32"/>
    </row>
    <row r="1228" spans="8:8" x14ac:dyDescent="0.2">
      <c r="H1228" s="32"/>
    </row>
    <row r="1229" spans="8:8" x14ac:dyDescent="0.2">
      <c r="H1229" s="32"/>
    </row>
    <row r="1230" spans="8:8" x14ac:dyDescent="0.2">
      <c r="H1230" s="32"/>
    </row>
    <row r="1231" spans="8:8" x14ac:dyDescent="0.2">
      <c r="H1231" s="32"/>
    </row>
    <row r="1232" spans="8:8" x14ac:dyDescent="0.2">
      <c r="H1232" s="32"/>
    </row>
    <row r="1233" spans="8:8" x14ac:dyDescent="0.2">
      <c r="H1233" s="32"/>
    </row>
    <row r="1234" spans="8:8" x14ac:dyDescent="0.2">
      <c r="H1234" s="32"/>
    </row>
    <row r="1235" spans="8:8" x14ac:dyDescent="0.2">
      <c r="H1235" s="32"/>
    </row>
    <row r="1236" spans="8:8" x14ac:dyDescent="0.2">
      <c r="H1236" s="32"/>
    </row>
    <row r="1237" spans="8:8" x14ac:dyDescent="0.2">
      <c r="H1237" s="32"/>
    </row>
    <row r="1238" spans="8:8" x14ac:dyDescent="0.2">
      <c r="H1238" s="32"/>
    </row>
    <row r="1239" spans="8:8" x14ac:dyDescent="0.2">
      <c r="H1239" s="32"/>
    </row>
    <row r="1240" spans="8:8" x14ac:dyDescent="0.2">
      <c r="H1240" s="32"/>
    </row>
    <row r="1241" spans="8:8" x14ac:dyDescent="0.2">
      <c r="H1241" s="32"/>
    </row>
    <row r="1242" spans="8:8" x14ac:dyDescent="0.2">
      <c r="H1242" s="32"/>
    </row>
    <row r="1243" spans="8:8" x14ac:dyDescent="0.2">
      <c r="H1243" s="32"/>
    </row>
    <row r="1244" spans="8:8" x14ac:dyDescent="0.2">
      <c r="H1244" s="32"/>
    </row>
    <row r="1245" spans="8:8" x14ac:dyDescent="0.2">
      <c r="H1245" s="32"/>
    </row>
    <row r="1246" spans="8:8" x14ac:dyDescent="0.2">
      <c r="H1246" s="32"/>
    </row>
    <row r="1247" spans="8:8" x14ac:dyDescent="0.2">
      <c r="H1247" s="32"/>
    </row>
    <row r="1248" spans="8:8" x14ac:dyDescent="0.2">
      <c r="H1248" s="32"/>
    </row>
    <row r="1249" spans="8:8" x14ac:dyDescent="0.2">
      <c r="H1249" s="32"/>
    </row>
    <row r="1250" spans="8:8" x14ac:dyDescent="0.2">
      <c r="H1250" s="32"/>
    </row>
    <row r="1251" spans="8:8" x14ac:dyDescent="0.2">
      <c r="H1251" s="32"/>
    </row>
    <row r="1252" spans="8:8" x14ac:dyDescent="0.2">
      <c r="H1252" s="32"/>
    </row>
    <row r="1253" spans="8:8" x14ac:dyDescent="0.2">
      <c r="H1253" s="32"/>
    </row>
  </sheetData>
  <sortState xmlns:xlrd2="http://schemas.microsoft.com/office/spreadsheetml/2017/richdata2" ref="N4:Y76">
    <sortCondition ref="P4:P76"/>
  </sortState>
  <mergeCells count="2">
    <mergeCell ref="L2:L3"/>
    <mergeCell ref="Y2:Y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W17"/>
  <sheetViews>
    <sheetView zoomScaleNormal="100" workbookViewId="0">
      <selection activeCell="S39" sqref="S39"/>
    </sheetView>
  </sheetViews>
  <sheetFormatPr baseColWidth="10" defaultColWidth="10.140625" defaultRowHeight="12.75" x14ac:dyDescent="0.2"/>
  <cols>
    <col min="1" max="1" width="11.42578125" style="1" bestFit="1" customWidth="1"/>
    <col min="2" max="2" width="21.7109375" style="1" bestFit="1" customWidth="1"/>
    <col min="3" max="3" width="11.28515625" style="1" bestFit="1" customWidth="1"/>
    <col min="4" max="4" width="1.28515625" style="1" customWidth="1"/>
    <col min="5" max="5" width="10.42578125" style="1" bestFit="1" customWidth="1"/>
    <col min="6" max="6" width="1.28515625" style="1" customWidth="1"/>
    <col min="7" max="8" width="6" style="1" customWidth="1"/>
    <col min="9" max="9" width="1.85546875" style="1" bestFit="1" customWidth="1"/>
    <col min="10" max="10" width="2.140625" style="1" bestFit="1" customWidth="1"/>
    <col min="11" max="11" width="2.5703125" style="1" bestFit="1" customWidth="1"/>
    <col min="12" max="12" width="1.85546875" style="1" bestFit="1" customWidth="1"/>
    <col min="13" max="13" width="2.140625" style="1" bestFit="1" customWidth="1"/>
    <col min="14" max="14" width="2.5703125" style="1" bestFit="1" customWidth="1"/>
    <col min="15" max="16" width="7" style="1" customWidth="1"/>
    <col min="17" max="17" width="1.28515625" style="1" customWidth="1"/>
    <col min="18" max="19" width="6" style="1" customWidth="1"/>
    <col min="20" max="20" width="1.85546875" style="1" bestFit="1" customWidth="1"/>
    <col min="21" max="21" width="2.140625" style="1" bestFit="1" customWidth="1"/>
    <col min="22" max="22" width="2.5703125" style="1" bestFit="1" customWidth="1"/>
    <col min="23" max="23" width="1.85546875" style="1" bestFit="1" customWidth="1"/>
    <col min="24" max="24" width="2.140625" style="1" bestFit="1" customWidth="1"/>
    <col min="25" max="25" width="2.5703125" style="1" bestFit="1" customWidth="1"/>
    <col min="26" max="27" width="7" style="1" customWidth="1"/>
    <col min="28" max="28" width="1.28515625" style="1" customWidth="1"/>
    <col min="29" max="30" width="6" style="1" customWidth="1"/>
    <col min="31" max="31" width="1.85546875" style="1" bestFit="1" customWidth="1"/>
    <col min="32" max="32" width="2.140625" style="1" bestFit="1" customWidth="1"/>
    <col min="33" max="33" width="2.5703125" style="1" bestFit="1" customWidth="1"/>
    <col min="34" max="34" width="1.85546875" style="1" bestFit="1" customWidth="1"/>
    <col min="35" max="35" width="2.140625" style="1" bestFit="1" customWidth="1"/>
    <col min="36" max="36" width="2.5703125" style="1" bestFit="1" customWidth="1"/>
    <col min="37" max="38" width="7" style="1" customWidth="1"/>
    <col min="39" max="39" width="1.28515625" style="1" customWidth="1"/>
    <col min="40" max="41" width="6" style="1" customWidth="1"/>
    <col min="42" max="42" width="1.85546875" style="1" bestFit="1" customWidth="1"/>
    <col min="43" max="43" width="2.140625" style="1" bestFit="1" customWidth="1"/>
    <col min="44" max="44" width="2.5703125" style="1" bestFit="1" customWidth="1"/>
    <col min="45" max="45" width="1.85546875" style="1" bestFit="1" customWidth="1"/>
    <col min="46" max="46" width="2.140625" style="1" bestFit="1" customWidth="1"/>
    <col min="47" max="47" width="2.5703125" style="1" bestFit="1" customWidth="1"/>
    <col min="48" max="49" width="7" style="1" customWidth="1"/>
    <col min="50" max="219" width="11.42578125" style="1" customWidth="1"/>
    <col min="220" max="220" width="13.42578125" style="1" bestFit="1" customWidth="1"/>
    <col min="221" max="221" width="11" style="1" bestFit="1" customWidth="1"/>
    <col min="222" max="222" width="12.140625" style="1" bestFit="1" customWidth="1"/>
    <col min="223" max="223" width="2.7109375" style="1" customWidth="1"/>
    <col min="224" max="224" width="10.140625" style="1" bestFit="1"/>
    <col min="225" max="16384" width="10.140625" style="1"/>
  </cols>
  <sheetData>
    <row r="1" spans="1:49" x14ac:dyDescent="0.2">
      <c r="G1" s="132" t="s">
        <v>530</v>
      </c>
      <c r="H1" s="132"/>
      <c r="I1" s="132"/>
      <c r="J1" s="132"/>
      <c r="K1" s="132"/>
      <c r="L1" s="132"/>
      <c r="M1" s="132"/>
      <c r="N1" s="132"/>
      <c r="O1" s="132"/>
      <c r="P1" s="132"/>
      <c r="R1" s="129" t="s">
        <v>531</v>
      </c>
      <c r="S1" s="129"/>
      <c r="T1" s="129"/>
      <c r="U1" s="129"/>
      <c r="V1" s="129"/>
      <c r="W1" s="129"/>
      <c r="X1" s="129"/>
      <c r="Y1" s="129"/>
      <c r="Z1" s="129"/>
      <c r="AA1" s="129"/>
      <c r="AC1" s="129" t="s">
        <v>532</v>
      </c>
      <c r="AD1" s="129"/>
      <c r="AE1" s="129"/>
      <c r="AF1" s="129"/>
      <c r="AG1" s="129"/>
      <c r="AH1" s="129"/>
      <c r="AI1" s="129"/>
      <c r="AJ1" s="129"/>
      <c r="AK1" s="129"/>
      <c r="AL1" s="129"/>
      <c r="AN1" s="129" t="s">
        <v>533</v>
      </c>
      <c r="AO1" s="129"/>
      <c r="AP1" s="129"/>
      <c r="AQ1" s="129"/>
      <c r="AR1" s="129"/>
      <c r="AS1" s="129"/>
      <c r="AT1" s="129"/>
      <c r="AU1" s="129"/>
      <c r="AV1" s="129"/>
      <c r="AW1" s="129"/>
    </row>
    <row r="2" spans="1:49" x14ac:dyDescent="0.2">
      <c r="C2" s="18"/>
      <c r="D2" s="18"/>
      <c r="E2" s="131" t="s">
        <v>534</v>
      </c>
      <c r="F2" s="18"/>
      <c r="G2" s="130" t="s">
        <v>535</v>
      </c>
      <c r="H2" s="130"/>
      <c r="I2" s="130" t="s">
        <v>536</v>
      </c>
      <c r="J2" s="130"/>
      <c r="K2" s="130"/>
      <c r="L2" s="130"/>
      <c r="M2" s="130"/>
      <c r="N2" s="130"/>
      <c r="O2" s="130" t="s">
        <v>537</v>
      </c>
      <c r="P2" s="130"/>
      <c r="Q2" s="18"/>
      <c r="R2" s="130" t="s">
        <v>535</v>
      </c>
      <c r="S2" s="130"/>
      <c r="T2" s="130" t="s">
        <v>536</v>
      </c>
      <c r="U2" s="130"/>
      <c r="V2" s="130"/>
      <c r="W2" s="130"/>
      <c r="X2" s="130"/>
      <c r="Y2" s="130"/>
      <c r="Z2" s="130" t="s">
        <v>537</v>
      </c>
      <c r="AA2" s="130"/>
      <c r="AB2" s="18"/>
      <c r="AC2" s="130" t="s">
        <v>535</v>
      </c>
      <c r="AD2" s="130"/>
      <c r="AE2" s="130" t="s">
        <v>536</v>
      </c>
      <c r="AF2" s="130"/>
      <c r="AG2" s="130"/>
      <c r="AH2" s="130"/>
      <c r="AI2" s="130"/>
      <c r="AJ2" s="130"/>
      <c r="AK2" s="130" t="s">
        <v>537</v>
      </c>
      <c r="AL2" s="130"/>
      <c r="AM2" s="18"/>
      <c r="AN2" s="130" t="s">
        <v>535</v>
      </c>
      <c r="AO2" s="130"/>
      <c r="AP2" s="130" t="s">
        <v>536</v>
      </c>
      <c r="AQ2" s="130"/>
      <c r="AR2" s="130"/>
      <c r="AS2" s="130"/>
      <c r="AT2" s="130"/>
      <c r="AU2" s="130"/>
      <c r="AV2" s="130" t="s">
        <v>537</v>
      </c>
      <c r="AW2" s="130"/>
    </row>
    <row r="3" spans="1:49" x14ac:dyDescent="0.2">
      <c r="C3" s="19"/>
      <c r="D3" s="19"/>
      <c r="E3" s="131"/>
      <c r="F3" s="19"/>
      <c r="G3" s="41" t="s">
        <v>538</v>
      </c>
      <c r="H3" s="41" t="s">
        <v>539</v>
      </c>
      <c r="I3" s="41" t="s">
        <v>538</v>
      </c>
      <c r="J3" s="41" t="s">
        <v>539</v>
      </c>
      <c r="K3" s="41" t="s">
        <v>540</v>
      </c>
      <c r="L3" s="41" t="s">
        <v>538</v>
      </c>
      <c r="M3" s="41" t="s">
        <v>539</v>
      </c>
      <c r="N3" s="41" t="s">
        <v>540</v>
      </c>
      <c r="O3" s="41" t="s">
        <v>538</v>
      </c>
      <c r="P3" s="41" t="s">
        <v>539</v>
      </c>
      <c r="Q3" s="19"/>
      <c r="R3" s="41" t="s">
        <v>538</v>
      </c>
      <c r="S3" s="41" t="s">
        <v>539</v>
      </c>
      <c r="T3" s="41" t="s">
        <v>538</v>
      </c>
      <c r="U3" s="41" t="s">
        <v>539</v>
      </c>
      <c r="V3" s="41" t="s">
        <v>540</v>
      </c>
      <c r="W3" s="41" t="s">
        <v>538</v>
      </c>
      <c r="X3" s="41" t="s">
        <v>539</v>
      </c>
      <c r="Y3" s="41" t="s">
        <v>540</v>
      </c>
      <c r="Z3" s="41" t="s">
        <v>538</v>
      </c>
      <c r="AA3" s="41" t="s">
        <v>539</v>
      </c>
      <c r="AB3" s="19"/>
      <c r="AC3" s="41" t="s">
        <v>538</v>
      </c>
      <c r="AD3" s="41" t="s">
        <v>539</v>
      </c>
      <c r="AE3" s="41" t="s">
        <v>538</v>
      </c>
      <c r="AF3" s="41" t="s">
        <v>539</v>
      </c>
      <c r="AG3" s="41" t="s">
        <v>540</v>
      </c>
      <c r="AH3" s="41" t="s">
        <v>538</v>
      </c>
      <c r="AI3" s="41" t="s">
        <v>539</v>
      </c>
      <c r="AJ3" s="41" t="s">
        <v>540</v>
      </c>
      <c r="AK3" s="41" t="s">
        <v>538</v>
      </c>
      <c r="AL3" s="41" t="s">
        <v>539</v>
      </c>
      <c r="AM3" s="19"/>
      <c r="AN3" s="41" t="s">
        <v>538</v>
      </c>
      <c r="AO3" s="41" t="s">
        <v>539</v>
      </c>
      <c r="AP3" s="41" t="s">
        <v>538</v>
      </c>
      <c r="AQ3" s="41" t="s">
        <v>539</v>
      </c>
      <c r="AR3" s="41" t="s">
        <v>540</v>
      </c>
      <c r="AS3" s="41" t="s">
        <v>538</v>
      </c>
      <c r="AT3" s="41" t="s">
        <v>539</v>
      </c>
      <c r="AU3" s="41" t="s">
        <v>540</v>
      </c>
      <c r="AV3" s="41" t="s">
        <v>538</v>
      </c>
      <c r="AW3" s="41" t="s">
        <v>539</v>
      </c>
    </row>
    <row r="4" spans="1:49" x14ac:dyDescent="0.2">
      <c r="C4" s="19"/>
      <c r="D4" s="19"/>
      <c r="E4" s="38"/>
      <c r="F4" s="19"/>
      <c r="G4" s="41"/>
      <c r="H4" s="41"/>
      <c r="I4" s="130" t="s">
        <v>541</v>
      </c>
      <c r="J4" s="130"/>
      <c r="K4" s="130"/>
      <c r="L4" s="130" t="s">
        <v>542</v>
      </c>
      <c r="M4" s="130"/>
      <c r="N4" s="130"/>
      <c r="O4" s="41"/>
      <c r="P4" s="41"/>
      <c r="Q4" s="19"/>
      <c r="R4" s="41"/>
      <c r="S4" s="41"/>
      <c r="T4" s="130" t="s">
        <v>541</v>
      </c>
      <c r="U4" s="130"/>
      <c r="V4" s="130"/>
      <c r="W4" s="130" t="s">
        <v>542</v>
      </c>
      <c r="X4" s="130"/>
      <c r="Y4" s="130"/>
      <c r="Z4" s="41"/>
      <c r="AA4" s="41"/>
      <c r="AB4" s="19"/>
      <c r="AC4" s="41"/>
      <c r="AD4" s="41"/>
      <c r="AE4" s="130" t="s">
        <v>541</v>
      </c>
      <c r="AF4" s="130"/>
      <c r="AG4" s="130"/>
      <c r="AH4" s="130" t="s">
        <v>542</v>
      </c>
      <c r="AI4" s="130"/>
      <c r="AJ4" s="130"/>
      <c r="AK4" s="41"/>
      <c r="AL4" s="41"/>
      <c r="AM4" s="19"/>
      <c r="AN4" s="41"/>
      <c r="AO4" s="41"/>
      <c r="AP4" s="130" t="s">
        <v>541</v>
      </c>
      <c r="AQ4" s="130"/>
      <c r="AR4" s="130"/>
      <c r="AS4" s="130" t="s">
        <v>542</v>
      </c>
      <c r="AT4" s="130"/>
      <c r="AU4" s="130"/>
      <c r="AV4" s="41"/>
      <c r="AW4" s="41"/>
    </row>
    <row r="5" spans="1:49" x14ac:dyDescent="0.2">
      <c r="D5" s="19"/>
    </row>
    <row r="6" spans="1:49" x14ac:dyDescent="0.2">
      <c r="A6" s="20" t="s">
        <v>543</v>
      </c>
      <c r="B6" s="20" t="s">
        <v>544</v>
      </c>
      <c r="C6" s="20" t="s">
        <v>530</v>
      </c>
      <c r="D6" s="19"/>
      <c r="E6" s="42">
        <v>45610</v>
      </c>
      <c r="G6" s="20">
        <v>24</v>
      </c>
      <c r="H6" s="20">
        <v>32</v>
      </c>
      <c r="I6" s="20"/>
      <c r="J6" s="20"/>
      <c r="K6" s="20"/>
      <c r="L6" s="20"/>
      <c r="M6" s="20"/>
      <c r="N6" s="20"/>
      <c r="O6" s="20"/>
      <c r="P6" s="20"/>
      <c r="R6" s="20"/>
      <c r="S6" s="20"/>
      <c r="T6" s="20"/>
      <c r="U6" s="20"/>
      <c r="V6" s="20"/>
      <c r="W6" s="20"/>
      <c r="X6" s="20"/>
      <c r="Y6" s="20"/>
      <c r="Z6" s="20"/>
      <c r="AA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x14ac:dyDescent="0.2">
      <c r="A7" s="20" t="s">
        <v>543</v>
      </c>
      <c r="B7" s="20" t="s">
        <v>545</v>
      </c>
      <c r="C7" s="20" t="s">
        <v>530</v>
      </c>
      <c r="D7" s="19"/>
      <c r="E7" s="42">
        <v>45335</v>
      </c>
      <c r="G7" s="20">
        <v>20</v>
      </c>
      <c r="H7" s="20">
        <v>41</v>
      </c>
      <c r="I7" s="20"/>
      <c r="J7" s="20"/>
      <c r="K7" s="20"/>
      <c r="L7" s="20"/>
      <c r="M7" s="20"/>
      <c r="N7" s="20"/>
      <c r="O7" s="20"/>
      <c r="P7" s="20"/>
      <c r="R7" s="20"/>
      <c r="S7" s="20"/>
      <c r="T7" s="20"/>
      <c r="U7" s="20"/>
      <c r="V7" s="20"/>
      <c r="W7" s="20"/>
      <c r="X7" s="20"/>
      <c r="Y7" s="20"/>
      <c r="Z7" s="20"/>
      <c r="AA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1:49" x14ac:dyDescent="0.2">
      <c r="A8" s="20" t="s">
        <v>543</v>
      </c>
      <c r="B8" s="20" t="s">
        <v>546</v>
      </c>
      <c r="C8" s="20" t="s">
        <v>530</v>
      </c>
      <c r="D8" s="19"/>
      <c r="E8" s="25">
        <v>45392</v>
      </c>
      <c r="G8" s="20">
        <v>19</v>
      </c>
      <c r="H8" s="20">
        <v>28</v>
      </c>
      <c r="I8" s="20"/>
      <c r="J8" s="20"/>
      <c r="K8" s="20"/>
      <c r="L8" s="20"/>
      <c r="M8" s="20"/>
      <c r="N8" s="20"/>
      <c r="O8" s="20"/>
      <c r="P8" s="20"/>
      <c r="R8" s="20"/>
      <c r="S8" s="20"/>
      <c r="T8" s="20"/>
      <c r="U8" s="20"/>
      <c r="V8" s="20"/>
      <c r="W8" s="20"/>
      <c r="X8" s="20"/>
      <c r="Y8" s="20"/>
      <c r="Z8" s="20"/>
      <c r="AA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x14ac:dyDescent="0.2">
      <c r="D9" s="19"/>
      <c r="G9" s="125">
        <f>SUM(G6:G8)</f>
        <v>63</v>
      </c>
      <c r="H9" s="125">
        <f>SUM(H6:H8)</f>
        <v>101</v>
      </c>
    </row>
    <row r="10" spans="1:49" x14ac:dyDescent="0.2">
      <c r="A10" s="20" t="s">
        <v>547</v>
      </c>
      <c r="B10" s="20" t="s">
        <v>548</v>
      </c>
      <c r="C10" s="20" t="s">
        <v>530</v>
      </c>
      <c r="D10" s="19"/>
      <c r="E10" s="25">
        <v>45631</v>
      </c>
      <c r="G10" s="20">
        <v>45</v>
      </c>
      <c r="H10" s="20">
        <v>74</v>
      </c>
      <c r="I10" s="20"/>
      <c r="J10" s="20"/>
      <c r="K10" s="20"/>
      <c r="L10" s="20"/>
      <c r="M10" s="20"/>
      <c r="N10" s="20"/>
      <c r="O10" s="20"/>
      <c r="P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x14ac:dyDescent="0.2">
      <c r="A11" s="20" t="s">
        <v>547</v>
      </c>
      <c r="B11" s="20" t="s">
        <v>549</v>
      </c>
      <c r="C11" s="20" t="s">
        <v>530</v>
      </c>
      <c r="D11" s="19"/>
      <c r="E11" s="25">
        <v>45371</v>
      </c>
      <c r="G11" s="20">
        <v>51</v>
      </c>
      <c r="H11" s="20">
        <v>78</v>
      </c>
      <c r="I11" s="20"/>
      <c r="J11" s="20"/>
      <c r="K11" s="20"/>
      <c r="L11" s="20"/>
      <c r="M11" s="20"/>
      <c r="N11" s="20"/>
      <c r="O11" s="20"/>
      <c r="P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x14ac:dyDescent="0.2">
      <c r="D12" s="19"/>
      <c r="G12" s="125">
        <f>SUM(G10:G11)</f>
        <v>96</v>
      </c>
      <c r="H12" s="125">
        <f>SUM(H10:H11)</f>
        <v>152</v>
      </c>
    </row>
    <row r="13" spans="1:49" x14ac:dyDescent="0.2">
      <c r="B13" s="20" t="s">
        <v>550</v>
      </c>
      <c r="C13" s="20"/>
      <c r="D13" s="19"/>
      <c r="E13" s="42"/>
      <c r="G13" s="20">
        <v>8</v>
      </c>
      <c r="H13" s="20">
        <v>11</v>
      </c>
      <c r="I13" s="20"/>
      <c r="J13" s="20"/>
      <c r="K13" s="20">
        <v>3</v>
      </c>
      <c r="L13" s="20"/>
      <c r="M13" s="20"/>
      <c r="N13" s="20">
        <v>5</v>
      </c>
      <c r="O13" s="20"/>
      <c r="P13" s="20"/>
    </row>
    <row r="14" spans="1:49" x14ac:dyDescent="0.2">
      <c r="D14" s="19"/>
    </row>
    <row r="15" spans="1:49" x14ac:dyDescent="0.2">
      <c r="D15" s="19"/>
      <c r="G15" s="1">
        <f>SUM(G6:G8)</f>
        <v>63</v>
      </c>
      <c r="H15" s="1">
        <f>SUM(H6:H8)</f>
        <v>101</v>
      </c>
    </row>
    <row r="16" spans="1:49" x14ac:dyDescent="0.2">
      <c r="G16" s="1">
        <f>SUM(G10:G11)</f>
        <v>96</v>
      </c>
      <c r="H16" s="1">
        <f>SUM(H10:H11)</f>
        <v>152</v>
      </c>
    </row>
    <row r="17" spans="5:8" x14ac:dyDescent="0.2">
      <c r="E17" s="1" t="s">
        <v>6</v>
      </c>
      <c r="G17" s="125">
        <f>SUM(G15:G16)</f>
        <v>159</v>
      </c>
      <c r="H17" s="125">
        <f>SUM(H15:H16)</f>
        <v>253</v>
      </c>
    </row>
  </sheetData>
  <mergeCells count="25">
    <mergeCell ref="AH4:AJ4"/>
    <mergeCell ref="I4:K4"/>
    <mergeCell ref="L4:N4"/>
    <mergeCell ref="T4:V4"/>
    <mergeCell ref="W4:Y4"/>
    <mergeCell ref="AE4:AG4"/>
    <mergeCell ref="R1:AA1"/>
    <mergeCell ref="AC1:AL1"/>
    <mergeCell ref="E2:E3"/>
    <mergeCell ref="G2:H2"/>
    <mergeCell ref="I2:N2"/>
    <mergeCell ref="O2:P2"/>
    <mergeCell ref="R2:S2"/>
    <mergeCell ref="T2:Y2"/>
    <mergeCell ref="Z2:AA2"/>
    <mergeCell ref="AC2:AD2"/>
    <mergeCell ref="AE2:AJ2"/>
    <mergeCell ref="AK2:AL2"/>
    <mergeCell ref="G1:P1"/>
    <mergeCell ref="AN1:AW1"/>
    <mergeCell ref="AN2:AO2"/>
    <mergeCell ref="AP2:AU2"/>
    <mergeCell ref="AV2:AW2"/>
    <mergeCell ref="AP4:AR4"/>
    <mergeCell ref="AS4:AU4"/>
  </mergeCells>
  <phoneticPr fontId="0" type="noConversion"/>
  <pageMargins left="3.937007874015748E-2" right="3.937007874015748E-2" top="0.98425196850393704" bottom="0.98425196850393704" header="0.51181102362204722" footer="0.51181102362204722"/>
  <pageSetup paperSize="9" scale="90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75"/>
  <sheetViews>
    <sheetView tabSelected="1" zoomScaleNormal="100" workbookViewId="0">
      <pane ySplit="2" topLeftCell="A42" activePane="bottomLeft" state="frozen"/>
      <selection activeCell="D1" sqref="D1"/>
      <selection pane="bottomLeft" activeCell="J64" sqref="J64"/>
    </sheetView>
  </sheetViews>
  <sheetFormatPr baseColWidth="10" defaultColWidth="40.85546875" defaultRowHeight="12.75" x14ac:dyDescent="0.2"/>
  <cols>
    <col min="1" max="1" width="19.7109375" style="1" bestFit="1" customWidth="1"/>
    <col min="2" max="2" width="8" style="1" bestFit="1" customWidth="1"/>
    <col min="3" max="3" width="8.42578125" style="1" bestFit="1" customWidth="1"/>
    <col min="4" max="4" width="13.140625" style="1" bestFit="1" customWidth="1"/>
    <col min="5" max="5" width="3" style="1" bestFit="1" customWidth="1"/>
    <col min="6" max="6" width="17.7109375" style="1" bestFit="1" customWidth="1"/>
    <col min="7" max="7" width="8.5703125" style="1" bestFit="1" customWidth="1"/>
    <col min="8" max="8" width="22.85546875" style="7" bestFit="1" customWidth="1"/>
    <col min="9" max="9" width="12.140625" style="8" bestFit="1" customWidth="1"/>
    <col min="10" max="16384" width="40.85546875" style="1"/>
  </cols>
  <sheetData>
    <row r="1" spans="1:9" ht="26.25" x14ac:dyDescent="0.2">
      <c r="A1" s="137" t="s">
        <v>551</v>
      </c>
      <c r="B1" s="137"/>
      <c r="C1" s="137"/>
      <c r="D1" s="137"/>
      <c r="E1" s="137"/>
      <c r="F1" s="137"/>
      <c r="G1" s="137"/>
      <c r="H1" s="137"/>
      <c r="I1" s="137"/>
    </row>
    <row r="3" spans="1:9" x14ac:dyDescent="0.2">
      <c r="A3" s="26" t="s">
        <v>552</v>
      </c>
      <c r="B3" s="26" t="s">
        <v>553</v>
      </c>
      <c r="C3" s="27" t="s">
        <v>554</v>
      </c>
      <c r="D3" s="21" t="s">
        <v>555</v>
      </c>
      <c r="E3" s="46">
        <v>1</v>
      </c>
      <c r="F3" s="74" t="s">
        <v>285</v>
      </c>
      <c r="G3" s="74" t="s">
        <v>286</v>
      </c>
      <c r="H3" s="72" t="s">
        <v>25</v>
      </c>
      <c r="I3" s="73" t="s">
        <v>287</v>
      </c>
    </row>
    <row r="4" spans="1:9" x14ac:dyDescent="0.2">
      <c r="A4" s="26" t="s">
        <v>552</v>
      </c>
      <c r="B4" s="26" t="s">
        <v>553</v>
      </c>
      <c r="C4" s="27" t="s">
        <v>554</v>
      </c>
      <c r="D4" s="21" t="s">
        <v>555</v>
      </c>
      <c r="E4" s="35">
        <v>2</v>
      </c>
      <c r="F4" s="74" t="s">
        <v>219</v>
      </c>
      <c r="G4" s="74" t="s">
        <v>220</v>
      </c>
      <c r="H4" s="72" t="s">
        <v>25</v>
      </c>
      <c r="I4" s="73" t="s">
        <v>221</v>
      </c>
    </row>
    <row r="5" spans="1:9" x14ac:dyDescent="0.2">
      <c r="A5" s="26" t="s">
        <v>552</v>
      </c>
      <c r="B5" s="26" t="s">
        <v>553</v>
      </c>
      <c r="C5" s="27" t="s">
        <v>554</v>
      </c>
      <c r="D5" s="21" t="s">
        <v>555</v>
      </c>
      <c r="E5" s="35">
        <v>4</v>
      </c>
      <c r="F5" s="74" t="s">
        <v>288</v>
      </c>
      <c r="G5" s="74" t="s">
        <v>302</v>
      </c>
      <c r="H5" s="72" t="s">
        <v>9</v>
      </c>
      <c r="I5" s="73" t="s">
        <v>303</v>
      </c>
    </row>
    <row r="6" spans="1:9" x14ac:dyDescent="0.2">
      <c r="A6" s="26" t="s">
        <v>552</v>
      </c>
      <c r="B6" s="26" t="s">
        <v>553</v>
      </c>
      <c r="C6" s="27" t="s">
        <v>554</v>
      </c>
      <c r="D6" s="21" t="s">
        <v>555</v>
      </c>
      <c r="E6" s="35">
        <v>7</v>
      </c>
      <c r="F6" s="74" t="s">
        <v>466</v>
      </c>
      <c r="G6" s="74" t="s">
        <v>467</v>
      </c>
      <c r="H6" s="72" t="s">
        <v>25</v>
      </c>
      <c r="I6" s="73" t="s">
        <v>468</v>
      </c>
    </row>
    <row r="7" spans="1:9" x14ac:dyDescent="0.2">
      <c r="A7" s="26" t="s">
        <v>552</v>
      </c>
      <c r="B7" s="26" t="s">
        <v>553</v>
      </c>
      <c r="C7" s="27" t="s">
        <v>554</v>
      </c>
      <c r="D7" s="21" t="s">
        <v>555</v>
      </c>
      <c r="E7" s="35">
        <v>13</v>
      </c>
      <c r="F7" s="74" t="s">
        <v>362</v>
      </c>
      <c r="G7" s="74" t="s">
        <v>363</v>
      </c>
      <c r="H7" s="72" t="s">
        <v>25</v>
      </c>
      <c r="I7" s="73" t="s">
        <v>364</v>
      </c>
    </row>
    <row r="8" spans="1:9" x14ac:dyDescent="0.2">
      <c r="A8" s="26" t="s">
        <v>552</v>
      </c>
      <c r="B8" s="26" t="s">
        <v>553</v>
      </c>
      <c r="C8" s="27" t="s">
        <v>554</v>
      </c>
      <c r="D8" s="21" t="s">
        <v>555</v>
      </c>
      <c r="E8" s="35">
        <v>17</v>
      </c>
      <c r="F8" s="122" t="s">
        <v>403</v>
      </c>
      <c r="G8" s="108" t="s">
        <v>404</v>
      </c>
      <c r="H8" s="105" t="s">
        <v>9</v>
      </c>
      <c r="I8" s="106" t="s">
        <v>405</v>
      </c>
    </row>
    <row r="9" spans="1:9" x14ac:dyDescent="0.2">
      <c r="A9" s="26" t="s">
        <v>552</v>
      </c>
      <c r="B9" s="26" t="s">
        <v>553</v>
      </c>
      <c r="C9" s="27" t="s">
        <v>554</v>
      </c>
      <c r="D9" s="21" t="s">
        <v>555</v>
      </c>
      <c r="E9" s="35">
        <v>23</v>
      </c>
      <c r="F9" s="74" t="s">
        <v>214</v>
      </c>
      <c r="G9" s="74" t="s">
        <v>215</v>
      </c>
      <c r="H9" s="72" t="s">
        <v>25</v>
      </c>
      <c r="I9" s="73" t="s">
        <v>216</v>
      </c>
    </row>
    <row r="10" spans="1:9" x14ac:dyDescent="0.2">
      <c r="A10" s="26" t="s">
        <v>552</v>
      </c>
      <c r="B10" s="26" t="s">
        <v>553</v>
      </c>
      <c r="C10" s="27" t="s">
        <v>554</v>
      </c>
      <c r="D10" s="21" t="s">
        <v>555</v>
      </c>
      <c r="E10" s="35">
        <v>29</v>
      </c>
      <c r="F10" s="74" t="s">
        <v>108</v>
      </c>
      <c r="G10" s="74" t="s">
        <v>109</v>
      </c>
      <c r="H10" s="72" t="s">
        <v>25</v>
      </c>
      <c r="I10" s="73" t="s">
        <v>110</v>
      </c>
    </row>
    <row r="11" spans="1:9" x14ac:dyDescent="0.2">
      <c r="A11" s="26" t="s">
        <v>552</v>
      </c>
      <c r="B11" s="26" t="s">
        <v>553</v>
      </c>
      <c r="C11" s="27" t="s">
        <v>554</v>
      </c>
      <c r="D11" s="21" t="s">
        <v>555</v>
      </c>
      <c r="E11" s="35">
        <v>33</v>
      </c>
      <c r="F11" s="74" t="s">
        <v>59</v>
      </c>
      <c r="G11" s="74" t="s">
        <v>168</v>
      </c>
      <c r="H11" s="72" t="s">
        <v>25</v>
      </c>
      <c r="I11" s="73" t="s">
        <v>169</v>
      </c>
    </row>
    <row r="12" spans="1:9" x14ac:dyDescent="0.2">
      <c r="A12" s="26" t="s">
        <v>552</v>
      </c>
      <c r="B12" s="26" t="s">
        <v>553</v>
      </c>
      <c r="C12" s="27" t="s">
        <v>554</v>
      </c>
      <c r="D12" s="21" t="s">
        <v>555</v>
      </c>
      <c r="E12" s="35">
        <v>40</v>
      </c>
      <c r="F12" s="74" t="s">
        <v>23</v>
      </c>
      <c r="G12" s="74" t="s">
        <v>24</v>
      </c>
      <c r="H12" s="72" t="s">
        <v>25</v>
      </c>
      <c r="I12" s="73" t="s">
        <v>26</v>
      </c>
    </row>
    <row r="13" spans="1:9" x14ac:dyDescent="0.2">
      <c r="A13" s="26" t="s">
        <v>552</v>
      </c>
      <c r="B13" s="26" t="s">
        <v>553</v>
      </c>
      <c r="C13" s="27" t="s">
        <v>554</v>
      </c>
      <c r="D13" s="21" t="s">
        <v>555</v>
      </c>
      <c r="E13" s="35">
        <v>46</v>
      </c>
      <c r="F13" s="74" t="s">
        <v>191</v>
      </c>
      <c r="G13" s="74" t="s">
        <v>192</v>
      </c>
      <c r="H13" s="72" t="s">
        <v>54</v>
      </c>
      <c r="I13" s="73" t="s">
        <v>193</v>
      </c>
    </row>
    <row r="14" spans="1:9" x14ac:dyDescent="0.2">
      <c r="A14" s="26" t="s">
        <v>552</v>
      </c>
      <c r="B14" s="26" t="s">
        <v>553</v>
      </c>
      <c r="C14" s="27" t="s">
        <v>554</v>
      </c>
      <c r="D14" s="21" t="s">
        <v>1</v>
      </c>
      <c r="E14" s="46">
        <v>1</v>
      </c>
      <c r="F14" s="74" t="s">
        <v>288</v>
      </c>
      <c r="G14" s="74" t="s">
        <v>302</v>
      </c>
      <c r="H14" s="72" t="s">
        <v>9</v>
      </c>
      <c r="I14" s="73" t="s">
        <v>303</v>
      </c>
    </row>
    <row r="15" spans="1:9" x14ac:dyDescent="0.2">
      <c r="A15" s="26" t="s">
        <v>552</v>
      </c>
      <c r="B15" s="26" t="s">
        <v>553</v>
      </c>
      <c r="C15" s="27" t="s">
        <v>554</v>
      </c>
      <c r="D15" s="21" t="s">
        <v>1</v>
      </c>
      <c r="E15" s="35">
        <v>3</v>
      </c>
      <c r="F15" s="74" t="s">
        <v>466</v>
      </c>
      <c r="G15" s="74" t="s">
        <v>467</v>
      </c>
      <c r="H15" s="72" t="s">
        <v>25</v>
      </c>
      <c r="I15" s="73" t="s">
        <v>468</v>
      </c>
    </row>
    <row r="16" spans="1:9" x14ac:dyDescent="0.2">
      <c r="A16" s="26" t="s">
        <v>552</v>
      </c>
      <c r="B16" s="26" t="s">
        <v>553</v>
      </c>
      <c r="C16" s="27" t="s">
        <v>554</v>
      </c>
      <c r="D16" s="21" t="s">
        <v>1</v>
      </c>
      <c r="E16" s="35">
        <v>4</v>
      </c>
      <c r="F16" s="74" t="s">
        <v>285</v>
      </c>
      <c r="G16" s="74" t="s">
        <v>286</v>
      </c>
      <c r="H16" s="72" t="s">
        <v>25</v>
      </c>
      <c r="I16" s="73" t="s">
        <v>287</v>
      </c>
    </row>
    <row r="17" spans="1:10" x14ac:dyDescent="0.2">
      <c r="A17" s="26" t="s">
        <v>552</v>
      </c>
      <c r="B17" s="26" t="s">
        <v>553</v>
      </c>
      <c r="C17" s="27" t="s">
        <v>554</v>
      </c>
      <c r="D17" s="21" t="s">
        <v>1</v>
      </c>
      <c r="E17" s="35">
        <v>8</v>
      </c>
      <c r="F17" s="74" t="s">
        <v>219</v>
      </c>
      <c r="G17" s="74" t="s">
        <v>220</v>
      </c>
      <c r="H17" s="72" t="s">
        <v>25</v>
      </c>
      <c r="I17" s="73" t="s">
        <v>221</v>
      </c>
    </row>
    <row r="18" spans="1:10" x14ac:dyDescent="0.2">
      <c r="A18" s="26" t="s">
        <v>552</v>
      </c>
      <c r="B18" s="26" t="s">
        <v>553</v>
      </c>
      <c r="C18" s="27" t="s">
        <v>554</v>
      </c>
      <c r="D18" s="21" t="s">
        <v>1</v>
      </c>
      <c r="E18" s="35">
        <v>14</v>
      </c>
      <c r="F18" s="74" t="s">
        <v>108</v>
      </c>
      <c r="G18" s="74" t="s">
        <v>109</v>
      </c>
      <c r="H18" s="72" t="s">
        <v>25</v>
      </c>
      <c r="I18" s="73" t="s">
        <v>110</v>
      </c>
    </row>
    <row r="19" spans="1:10" x14ac:dyDescent="0.2">
      <c r="A19" s="26" t="s">
        <v>552</v>
      </c>
      <c r="B19" s="26" t="s">
        <v>553</v>
      </c>
      <c r="C19" s="27" t="s">
        <v>554</v>
      </c>
      <c r="D19" s="21" t="s">
        <v>1</v>
      </c>
      <c r="E19" s="35">
        <v>16</v>
      </c>
      <c r="F19" s="74" t="s">
        <v>362</v>
      </c>
      <c r="G19" s="74" t="s">
        <v>363</v>
      </c>
      <c r="H19" s="72" t="s">
        <v>25</v>
      </c>
      <c r="I19" s="73" t="s">
        <v>364</v>
      </c>
    </row>
    <row r="20" spans="1:10" x14ac:dyDescent="0.2">
      <c r="A20" s="26" t="s">
        <v>552</v>
      </c>
      <c r="B20" s="26" t="s">
        <v>553</v>
      </c>
      <c r="C20" s="27" t="s">
        <v>554</v>
      </c>
      <c r="D20" s="21" t="s">
        <v>1</v>
      </c>
      <c r="E20" s="35">
        <v>18</v>
      </c>
      <c r="F20" s="74" t="s">
        <v>214</v>
      </c>
      <c r="G20" s="74" t="s">
        <v>215</v>
      </c>
      <c r="H20" s="72" t="s">
        <v>25</v>
      </c>
      <c r="I20" s="73" t="s">
        <v>216</v>
      </c>
    </row>
    <row r="21" spans="1:10" x14ac:dyDescent="0.2">
      <c r="A21" s="26" t="s">
        <v>552</v>
      </c>
      <c r="B21" s="26" t="s">
        <v>553</v>
      </c>
      <c r="C21" s="27" t="s">
        <v>554</v>
      </c>
      <c r="D21" s="21" t="s">
        <v>1</v>
      </c>
      <c r="E21" s="35">
        <v>31</v>
      </c>
      <c r="F21" s="122" t="s">
        <v>403</v>
      </c>
      <c r="G21" s="108" t="s">
        <v>404</v>
      </c>
      <c r="H21" s="105" t="s">
        <v>9</v>
      </c>
      <c r="I21" s="106" t="s">
        <v>405</v>
      </c>
    </row>
    <row r="22" spans="1:10" x14ac:dyDescent="0.2">
      <c r="A22" s="26" t="s">
        <v>552</v>
      </c>
      <c r="B22" s="26" t="s">
        <v>553</v>
      </c>
      <c r="C22" s="27" t="s">
        <v>554</v>
      </c>
      <c r="D22" s="21" t="s">
        <v>1</v>
      </c>
      <c r="E22" s="35">
        <v>40</v>
      </c>
      <c r="F22" s="74" t="s">
        <v>23</v>
      </c>
      <c r="G22" s="74" t="s">
        <v>24</v>
      </c>
      <c r="H22" s="72" t="s">
        <v>25</v>
      </c>
      <c r="I22" s="73" t="s">
        <v>26</v>
      </c>
    </row>
    <row r="23" spans="1:10" x14ac:dyDescent="0.2">
      <c r="A23" s="26" t="s">
        <v>552</v>
      </c>
      <c r="B23" s="26" t="s">
        <v>553</v>
      </c>
      <c r="C23" s="27" t="s">
        <v>554</v>
      </c>
      <c r="D23" s="21" t="s">
        <v>1</v>
      </c>
      <c r="E23" s="35">
        <v>46</v>
      </c>
      <c r="F23" s="74" t="s">
        <v>59</v>
      </c>
      <c r="G23" s="74" t="s">
        <v>168</v>
      </c>
      <c r="H23" s="72" t="s">
        <v>25</v>
      </c>
      <c r="I23" s="73" t="s">
        <v>169</v>
      </c>
    </row>
    <row r="24" spans="1:10" x14ac:dyDescent="0.2">
      <c r="A24" s="26" t="s">
        <v>552</v>
      </c>
      <c r="B24" s="26" t="s">
        <v>553</v>
      </c>
      <c r="C24" s="27" t="s">
        <v>554</v>
      </c>
      <c r="D24" s="21" t="s">
        <v>1</v>
      </c>
      <c r="E24" s="35">
        <v>50</v>
      </c>
      <c r="F24" s="74" t="s">
        <v>191</v>
      </c>
      <c r="G24" s="74" t="s">
        <v>192</v>
      </c>
      <c r="H24" s="72" t="s">
        <v>54</v>
      </c>
      <c r="I24" s="73" t="s">
        <v>193</v>
      </c>
    </row>
    <row r="25" spans="1:10" x14ac:dyDescent="0.2">
      <c r="A25" s="26" t="s">
        <v>552</v>
      </c>
      <c r="B25" s="26" t="s">
        <v>553</v>
      </c>
      <c r="C25" s="27" t="s">
        <v>554</v>
      </c>
      <c r="D25" s="21" t="s">
        <v>556</v>
      </c>
      <c r="E25" s="163">
        <v>3</v>
      </c>
      <c r="F25" s="74" t="s">
        <v>219</v>
      </c>
      <c r="G25" s="74" t="s">
        <v>220</v>
      </c>
      <c r="H25" s="72" t="s">
        <v>25</v>
      </c>
      <c r="I25" s="73" t="s">
        <v>221</v>
      </c>
    </row>
    <row r="26" spans="1:10" x14ac:dyDescent="0.2">
      <c r="A26" s="26" t="s">
        <v>552</v>
      </c>
      <c r="B26" s="26" t="s">
        <v>553</v>
      </c>
      <c r="C26" s="27" t="s">
        <v>554</v>
      </c>
      <c r="D26" s="21" t="s">
        <v>556</v>
      </c>
      <c r="E26" s="45">
        <v>4</v>
      </c>
      <c r="F26" s="122" t="s">
        <v>403</v>
      </c>
      <c r="G26" s="108" t="s">
        <v>404</v>
      </c>
      <c r="H26" s="105" t="s">
        <v>9</v>
      </c>
      <c r="I26" s="106" t="s">
        <v>405</v>
      </c>
    </row>
    <row r="27" spans="1:10" x14ac:dyDescent="0.2">
      <c r="A27" s="26" t="s">
        <v>552</v>
      </c>
      <c r="B27" s="26" t="s">
        <v>553</v>
      </c>
      <c r="C27" s="27" t="s">
        <v>554</v>
      </c>
      <c r="D27" s="21" t="s">
        <v>556</v>
      </c>
      <c r="E27" s="45">
        <v>5</v>
      </c>
      <c r="F27" s="74" t="s">
        <v>285</v>
      </c>
      <c r="G27" s="74" t="s">
        <v>286</v>
      </c>
      <c r="H27" s="72" t="s">
        <v>25</v>
      </c>
      <c r="I27" s="73" t="s">
        <v>287</v>
      </c>
    </row>
    <row r="28" spans="1:10" x14ac:dyDescent="0.2">
      <c r="A28" s="26" t="s">
        <v>552</v>
      </c>
      <c r="B28" s="26" t="s">
        <v>553</v>
      </c>
      <c r="C28" s="27" t="s">
        <v>554</v>
      </c>
      <c r="D28" s="21" t="s">
        <v>556</v>
      </c>
      <c r="E28" s="45">
        <v>8</v>
      </c>
      <c r="F28" s="74" t="s">
        <v>362</v>
      </c>
      <c r="G28" s="74" t="s">
        <v>363</v>
      </c>
      <c r="H28" s="72" t="s">
        <v>25</v>
      </c>
      <c r="I28" s="73" t="s">
        <v>364</v>
      </c>
    </row>
    <row r="29" spans="1:10" x14ac:dyDescent="0.2">
      <c r="A29" s="26" t="s">
        <v>552</v>
      </c>
      <c r="B29" s="26" t="s">
        <v>553</v>
      </c>
      <c r="C29" s="27" t="s">
        <v>554</v>
      </c>
      <c r="D29" s="21" t="s">
        <v>556</v>
      </c>
      <c r="E29" s="45">
        <v>12</v>
      </c>
      <c r="F29" s="74" t="s">
        <v>466</v>
      </c>
      <c r="G29" s="74" t="s">
        <v>467</v>
      </c>
      <c r="H29" s="72" t="s">
        <v>25</v>
      </c>
      <c r="I29" s="73" t="s">
        <v>468</v>
      </c>
      <c r="J29" s="44"/>
    </row>
    <row r="30" spans="1:10" x14ac:dyDescent="0.2">
      <c r="A30" s="26" t="s">
        <v>552</v>
      </c>
      <c r="B30" s="26" t="s">
        <v>553</v>
      </c>
      <c r="C30" s="27" t="s">
        <v>554</v>
      </c>
      <c r="D30" s="21" t="s">
        <v>556</v>
      </c>
      <c r="E30" s="45">
        <v>13</v>
      </c>
      <c r="F30" s="74" t="s">
        <v>288</v>
      </c>
      <c r="G30" s="74" t="s">
        <v>302</v>
      </c>
      <c r="H30" s="72" t="s">
        <v>9</v>
      </c>
      <c r="I30" s="73" t="s">
        <v>303</v>
      </c>
    </row>
    <row r="31" spans="1:10" x14ac:dyDescent="0.2">
      <c r="A31" s="26" t="s">
        <v>552</v>
      </c>
      <c r="B31" s="26" t="s">
        <v>553</v>
      </c>
      <c r="C31" s="27" t="s">
        <v>554</v>
      </c>
      <c r="D31" s="21" t="s">
        <v>556</v>
      </c>
      <c r="E31" s="45">
        <v>24</v>
      </c>
      <c r="F31" s="74" t="s">
        <v>59</v>
      </c>
      <c r="G31" s="74" t="s">
        <v>168</v>
      </c>
      <c r="H31" s="72" t="s">
        <v>25</v>
      </c>
      <c r="I31" s="73" t="s">
        <v>169</v>
      </c>
    </row>
    <row r="32" spans="1:10" x14ac:dyDescent="0.2">
      <c r="A32" s="26" t="s">
        <v>552</v>
      </c>
      <c r="B32" s="26" t="s">
        <v>553</v>
      </c>
      <c r="C32" s="27" t="s">
        <v>554</v>
      </c>
      <c r="D32" s="21" t="s">
        <v>556</v>
      </c>
      <c r="E32" s="45">
        <v>32</v>
      </c>
      <c r="F32" s="74" t="s">
        <v>214</v>
      </c>
      <c r="G32" s="74" t="s">
        <v>215</v>
      </c>
      <c r="H32" s="72" t="s">
        <v>25</v>
      </c>
      <c r="I32" s="73" t="s">
        <v>216</v>
      </c>
    </row>
    <row r="33" spans="1:9" x14ac:dyDescent="0.2">
      <c r="A33" s="26" t="s">
        <v>552</v>
      </c>
      <c r="B33" s="26" t="s">
        <v>553</v>
      </c>
      <c r="C33" s="27" t="s">
        <v>554</v>
      </c>
      <c r="D33" s="21" t="s">
        <v>556</v>
      </c>
      <c r="E33" s="45">
        <v>37</v>
      </c>
      <c r="F33" s="74" t="s">
        <v>23</v>
      </c>
      <c r="G33" s="74" t="s">
        <v>24</v>
      </c>
      <c r="H33" s="72" t="s">
        <v>25</v>
      </c>
      <c r="I33" s="73" t="s">
        <v>26</v>
      </c>
    </row>
    <row r="34" spans="1:9" x14ac:dyDescent="0.2">
      <c r="A34" s="26" t="s">
        <v>552</v>
      </c>
      <c r="B34" s="26" t="s">
        <v>553</v>
      </c>
      <c r="C34" s="27" t="s">
        <v>554</v>
      </c>
      <c r="D34" s="21" t="s">
        <v>556</v>
      </c>
      <c r="E34" s="45">
        <v>38</v>
      </c>
      <c r="F34" s="74" t="s">
        <v>191</v>
      </c>
      <c r="G34" s="74" t="s">
        <v>192</v>
      </c>
      <c r="H34" s="72" t="s">
        <v>54</v>
      </c>
      <c r="I34" s="73" t="s">
        <v>193</v>
      </c>
    </row>
    <row r="35" spans="1:9" x14ac:dyDescent="0.2">
      <c r="A35" s="26" t="s">
        <v>552</v>
      </c>
      <c r="B35" s="26" t="s">
        <v>553</v>
      </c>
      <c r="C35" s="27" t="s">
        <v>554</v>
      </c>
      <c r="D35" s="21" t="s">
        <v>556</v>
      </c>
      <c r="E35" s="45">
        <v>50</v>
      </c>
      <c r="F35" s="74" t="s">
        <v>108</v>
      </c>
      <c r="G35" s="74" t="s">
        <v>109</v>
      </c>
      <c r="H35" s="72" t="s">
        <v>25</v>
      </c>
      <c r="I35" s="73" t="s">
        <v>110</v>
      </c>
    </row>
    <row r="36" spans="1:9" x14ac:dyDescent="0.2">
      <c r="A36" s="26" t="s">
        <v>552</v>
      </c>
      <c r="B36" s="26" t="s">
        <v>553</v>
      </c>
      <c r="C36" s="28" t="s">
        <v>557</v>
      </c>
      <c r="D36" s="21" t="s">
        <v>555</v>
      </c>
      <c r="E36" s="36">
        <v>12</v>
      </c>
      <c r="F36" s="104" t="s">
        <v>288</v>
      </c>
      <c r="G36" s="104" t="s">
        <v>289</v>
      </c>
      <c r="H36" s="105" t="s">
        <v>41</v>
      </c>
      <c r="I36" s="106" t="s">
        <v>290</v>
      </c>
    </row>
    <row r="37" spans="1:9" x14ac:dyDescent="0.2">
      <c r="A37" s="26" t="s">
        <v>552</v>
      </c>
      <c r="B37" s="26" t="s">
        <v>553</v>
      </c>
      <c r="C37" s="28" t="s">
        <v>557</v>
      </c>
      <c r="D37" s="21" t="s">
        <v>555</v>
      </c>
      <c r="E37" s="36">
        <v>13</v>
      </c>
      <c r="F37" s="71" t="s">
        <v>105</v>
      </c>
      <c r="G37" s="71" t="s">
        <v>106</v>
      </c>
      <c r="H37" s="72" t="s">
        <v>25</v>
      </c>
      <c r="I37" s="73" t="s">
        <v>107</v>
      </c>
    </row>
    <row r="38" spans="1:9" x14ac:dyDescent="0.2">
      <c r="A38" s="26" t="s">
        <v>552</v>
      </c>
      <c r="B38" s="26" t="s">
        <v>553</v>
      </c>
      <c r="C38" s="28" t="s">
        <v>557</v>
      </c>
      <c r="D38" s="21" t="s">
        <v>555</v>
      </c>
      <c r="E38" s="36">
        <v>23</v>
      </c>
      <c r="F38" s="104" t="s">
        <v>39</v>
      </c>
      <c r="G38" s="104" t="s">
        <v>40</v>
      </c>
      <c r="H38" s="105" t="s">
        <v>41</v>
      </c>
      <c r="I38" s="106" t="s">
        <v>42</v>
      </c>
    </row>
    <row r="39" spans="1:9" x14ac:dyDescent="0.2">
      <c r="A39" s="26" t="s">
        <v>552</v>
      </c>
      <c r="B39" s="26" t="s">
        <v>553</v>
      </c>
      <c r="C39" s="28" t="s">
        <v>557</v>
      </c>
      <c r="D39" s="21" t="s">
        <v>555</v>
      </c>
      <c r="E39" s="36">
        <v>42</v>
      </c>
      <c r="F39" s="71" t="s">
        <v>65</v>
      </c>
      <c r="G39" s="71" t="s">
        <v>66</v>
      </c>
      <c r="H39" s="72" t="s">
        <v>25</v>
      </c>
      <c r="I39" s="73" t="s">
        <v>67</v>
      </c>
    </row>
    <row r="40" spans="1:9" x14ac:dyDescent="0.2">
      <c r="A40" s="26" t="s">
        <v>552</v>
      </c>
      <c r="B40" s="26" t="s">
        <v>553</v>
      </c>
      <c r="C40" s="28" t="s">
        <v>557</v>
      </c>
      <c r="D40" s="21" t="s">
        <v>555</v>
      </c>
      <c r="E40" s="36">
        <v>45</v>
      </c>
      <c r="F40" s="71" t="s">
        <v>46</v>
      </c>
      <c r="G40" s="71" t="s">
        <v>47</v>
      </c>
      <c r="H40" s="72" t="s">
        <v>25</v>
      </c>
      <c r="I40" s="73" t="s">
        <v>48</v>
      </c>
    </row>
    <row r="41" spans="1:9" x14ac:dyDescent="0.2">
      <c r="A41" s="26" t="s">
        <v>552</v>
      </c>
      <c r="B41" s="26" t="s">
        <v>553</v>
      </c>
      <c r="C41" s="28" t="s">
        <v>557</v>
      </c>
      <c r="D41" s="21" t="s">
        <v>555</v>
      </c>
      <c r="E41" s="36">
        <v>47</v>
      </c>
      <c r="F41" s="104" t="s">
        <v>165</v>
      </c>
      <c r="G41" s="104" t="s">
        <v>166</v>
      </c>
      <c r="H41" s="105" t="s">
        <v>17</v>
      </c>
      <c r="I41" s="106" t="s">
        <v>167</v>
      </c>
    </row>
    <row r="42" spans="1:9" x14ac:dyDescent="0.2">
      <c r="A42" s="26" t="s">
        <v>552</v>
      </c>
      <c r="B42" s="26" t="s">
        <v>553</v>
      </c>
      <c r="C42" s="28" t="s">
        <v>557</v>
      </c>
      <c r="D42" s="21" t="s">
        <v>555</v>
      </c>
      <c r="E42" s="36">
        <v>48</v>
      </c>
      <c r="F42" s="71" t="s">
        <v>234</v>
      </c>
      <c r="G42" s="71" t="s">
        <v>208</v>
      </c>
      <c r="H42" s="72" t="s">
        <v>25</v>
      </c>
      <c r="I42" s="73" t="s">
        <v>235</v>
      </c>
    </row>
    <row r="43" spans="1:9" x14ac:dyDescent="0.2">
      <c r="A43" s="26" t="s">
        <v>552</v>
      </c>
      <c r="B43" s="26" t="s">
        <v>553</v>
      </c>
      <c r="C43" s="28" t="s">
        <v>557</v>
      </c>
      <c r="D43" s="21" t="s">
        <v>555</v>
      </c>
      <c r="E43" s="36">
        <v>59</v>
      </c>
      <c r="F43" s="71" t="s">
        <v>123</v>
      </c>
      <c r="G43" s="71" t="s">
        <v>118</v>
      </c>
      <c r="H43" s="72" t="s">
        <v>25</v>
      </c>
      <c r="I43" s="73" t="s">
        <v>124</v>
      </c>
    </row>
    <row r="44" spans="1:9" x14ac:dyDescent="0.2">
      <c r="A44" s="26" t="s">
        <v>552</v>
      </c>
      <c r="B44" s="26" t="s">
        <v>553</v>
      </c>
      <c r="C44" s="28" t="s">
        <v>557</v>
      </c>
      <c r="D44" s="21" t="s">
        <v>1</v>
      </c>
      <c r="E44" s="36">
        <v>7</v>
      </c>
      <c r="F44" s="104" t="s">
        <v>288</v>
      </c>
      <c r="G44" s="104" t="s">
        <v>289</v>
      </c>
      <c r="H44" s="105" t="s">
        <v>41</v>
      </c>
      <c r="I44" s="106" t="s">
        <v>290</v>
      </c>
    </row>
    <row r="45" spans="1:9" x14ac:dyDescent="0.2">
      <c r="A45" s="26" t="s">
        <v>552</v>
      </c>
      <c r="B45" s="26" t="s">
        <v>553</v>
      </c>
      <c r="C45" s="28" t="s">
        <v>557</v>
      </c>
      <c r="D45" s="21" t="s">
        <v>1</v>
      </c>
      <c r="E45" s="36">
        <v>17</v>
      </c>
      <c r="F45" s="104" t="s">
        <v>39</v>
      </c>
      <c r="G45" s="104" t="s">
        <v>40</v>
      </c>
      <c r="H45" s="105" t="s">
        <v>41</v>
      </c>
      <c r="I45" s="106" t="s">
        <v>42</v>
      </c>
    </row>
    <row r="46" spans="1:9" x14ac:dyDescent="0.2">
      <c r="A46" s="26" t="s">
        <v>552</v>
      </c>
      <c r="B46" s="26" t="s">
        <v>553</v>
      </c>
      <c r="C46" s="28" t="s">
        <v>557</v>
      </c>
      <c r="D46" s="21" t="s">
        <v>1</v>
      </c>
      <c r="E46" s="36">
        <v>19</v>
      </c>
      <c r="F46" s="71" t="s">
        <v>105</v>
      </c>
      <c r="G46" s="71" t="s">
        <v>106</v>
      </c>
      <c r="H46" s="72" t="s">
        <v>25</v>
      </c>
      <c r="I46" s="73" t="s">
        <v>107</v>
      </c>
    </row>
    <row r="47" spans="1:9" x14ac:dyDescent="0.2">
      <c r="A47" s="26" t="s">
        <v>552</v>
      </c>
      <c r="B47" s="26" t="s">
        <v>553</v>
      </c>
      <c r="C47" s="28" t="s">
        <v>557</v>
      </c>
      <c r="D47" s="21" t="s">
        <v>1</v>
      </c>
      <c r="E47" s="36">
        <v>41</v>
      </c>
      <c r="F47" s="71" t="s">
        <v>234</v>
      </c>
      <c r="G47" s="71" t="s">
        <v>208</v>
      </c>
      <c r="H47" s="72" t="s">
        <v>25</v>
      </c>
      <c r="I47" s="73" t="s">
        <v>235</v>
      </c>
    </row>
    <row r="48" spans="1:9" x14ac:dyDescent="0.2">
      <c r="A48" s="26" t="s">
        <v>552</v>
      </c>
      <c r="B48" s="26" t="s">
        <v>553</v>
      </c>
      <c r="C48" s="28" t="s">
        <v>557</v>
      </c>
      <c r="D48" s="21" t="s">
        <v>1</v>
      </c>
      <c r="E48" s="36">
        <v>41</v>
      </c>
      <c r="F48" s="104" t="s">
        <v>165</v>
      </c>
      <c r="G48" s="104" t="s">
        <v>166</v>
      </c>
      <c r="H48" s="105" t="s">
        <v>17</v>
      </c>
      <c r="I48" s="106" t="s">
        <v>167</v>
      </c>
    </row>
    <row r="49" spans="1:9" x14ac:dyDescent="0.2">
      <c r="A49" s="26" t="s">
        <v>552</v>
      </c>
      <c r="B49" s="26" t="s">
        <v>553</v>
      </c>
      <c r="C49" s="28" t="s">
        <v>557</v>
      </c>
      <c r="D49" s="21" t="s">
        <v>1</v>
      </c>
      <c r="E49" s="36">
        <v>50</v>
      </c>
      <c r="F49" s="71" t="s">
        <v>65</v>
      </c>
      <c r="G49" s="71" t="s">
        <v>66</v>
      </c>
      <c r="H49" s="72" t="s">
        <v>25</v>
      </c>
      <c r="I49" s="73" t="s">
        <v>67</v>
      </c>
    </row>
    <row r="50" spans="1:9" x14ac:dyDescent="0.2">
      <c r="A50" s="26" t="s">
        <v>552</v>
      </c>
      <c r="B50" s="26" t="s">
        <v>553</v>
      </c>
      <c r="C50" s="28" t="s">
        <v>557</v>
      </c>
      <c r="D50" s="21" t="s">
        <v>1</v>
      </c>
      <c r="E50" s="36">
        <v>54</v>
      </c>
      <c r="F50" s="71" t="s">
        <v>46</v>
      </c>
      <c r="G50" s="71" t="s">
        <v>47</v>
      </c>
      <c r="H50" s="72" t="s">
        <v>25</v>
      </c>
      <c r="I50" s="73" t="s">
        <v>48</v>
      </c>
    </row>
    <row r="51" spans="1:9" x14ac:dyDescent="0.2">
      <c r="A51" s="26" t="s">
        <v>552</v>
      </c>
      <c r="B51" s="26" t="s">
        <v>553</v>
      </c>
      <c r="C51" s="28" t="s">
        <v>557</v>
      </c>
      <c r="D51" s="21" t="s">
        <v>1</v>
      </c>
      <c r="E51" s="36">
        <v>59</v>
      </c>
      <c r="F51" s="71" t="s">
        <v>123</v>
      </c>
      <c r="G51" s="71" t="s">
        <v>118</v>
      </c>
      <c r="H51" s="72" t="s">
        <v>25</v>
      </c>
      <c r="I51" s="73" t="s">
        <v>124</v>
      </c>
    </row>
    <row r="52" spans="1:9" x14ac:dyDescent="0.2">
      <c r="A52" s="26" t="s">
        <v>552</v>
      </c>
      <c r="B52" s="26" t="s">
        <v>553</v>
      </c>
      <c r="C52" s="28" t="s">
        <v>557</v>
      </c>
      <c r="D52" s="21" t="s">
        <v>556</v>
      </c>
      <c r="E52" s="36">
        <v>7</v>
      </c>
      <c r="F52" s="71" t="s">
        <v>105</v>
      </c>
      <c r="G52" s="71" t="s">
        <v>106</v>
      </c>
      <c r="H52" s="72" t="s">
        <v>25</v>
      </c>
      <c r="I52" s="73" t="s">
        <v>107</v>
      </c>
    </row>
    <row r="53" spans="1:9" x14ac:dyDescent="0.2">
      <c r="A53" s="26" t="s">
        <v>552</v>
      </c>
      <c r="B53" s="26" t="s">
        <v>553</v>
      </c>
      <c r="C53" s="28" t="s">
        <v>557</v>
      </c>
      <c r="D53" s="21" t="s">
        <v>556</v>
      </c>
      <c r="E53" s="36">
        <v>16</v>
      </c>
      <c r="F53" s="104" t="s">
        <v>288</v>
      </c>
      <c r="G53" s="104" t="s">
        <v>289</v>
      </c>
      <c r="H53" s="105" t="s">
        <v>41</v>
      </c>
      <c r="I53" s="106" t="s">
        <v>290</v>
      </c>
    </row>
    <row r="54" spans="1:9" x14ac:dyDescent="0.2">
      <c r="A54" s="26" t="s">
        <v>552</v>
      </c>
      <c r="B54" s="26" t="s">
        <v>553</v>
      </c>
      <c r="C54" s="28" t="s">
        <v>557</v>
      </c>
      <c r="D54" s="21" t="s">
        <v>556</v>
      </c>
      <c r="E54" s="36">
        <v>28</v>
      </c>
      <c r="F54" s="71" t="s">
        <v>46</v>
      </c>
      <c r="G54" s="71" t="s">
        <v>47</v>
      </c>
      <c r="H54" s="72" t="s">
        <v>25</v>
      </c>
      <c r="I54" s="73" t="s">
        <v>48</v>
      </c>
    </row>
    <row r="55" spans="1:9" x14ac:dyDescent="0.2">
      <c r="A55" s="26" t="s">
        <v>552</v>
      </c>
      <c r="B55" s="26" t="s">
        <v>553</v>
      </c>
      <c r="C55" s="28" t="s">
        <v>557</v>
      </c>
      <c r="D55" s="21" t="s">
        <v>556</v>
      </c>
      <c r="E55" s="36">
        <v>30</v>
      </c>
      <c r="F55" s="71" t="s">
        <v>65</v>
      </c>
      <c r="G55" s="71" t="s">
        <v>66</v>
      </c>
      <c r="H55" s="72" t="s">
        <v>25</v>
      </c>
      <c r="I55" s="73" t="s">
        <v>67</v>
      </c>
    </row>
    <row r="56" spans="1:9" x14ac:dyDescent="0.2">
      <c r="A56" s="26" t="s">
        <v>552</v>
      </c>
      <c r="B56" s="26" t="s">
        <v>553</v>
      </c>
      <c r="C56" s="28" t="s">
        <v>557</v>
      </c>
      <c r="D56" s="21" t="s">
        <v>556</v>
      </c>
      <c r="E56" s="36">
        <v>34</v>
      </c>
      <c r="F56" s="104" t="s">
        <v>39</v>
      </c>
      <c r="G56" s="104" t="s">
        <v>40</v>
      </c>
      <c r="H56" s="105" t="s">
        <v>41</v>
      </c>
      <c r="I56" s="106" t="s">
        <v>42</v>
      </c>
    </row>
    <row r="57" spans="1:9" x14ac:dyDescent="0.2">
      <c r="A57" s="26" t="s">
        <v>552</v>
      </c>
      <c r="B57" s="26" t="s">
        <v>553</v>
      </c>
      <c r="C57" s="28" t="s">
        <v>557</v>
      </c>
      <c r="D57" s="21" t="s">
        <v>556</v>
      </c>
      <c r="E57" s="36">
        <v>46</v>
      </c>
      <c r="F57" s="104" t="s">
        <v>165</v>
      </c>
      <c r="G57" s="104" t="s">
        <v>166</v>
      </c>
      <c r="H57" s="105" t="s">
        <v>17</v>
      </c>
      <c r="I57" s="106" t="s">
        <v>167</v>
      </c>
    </row>
    <row r="58" spans="1:9" x14ac:dyDescent="0.2">
      <c r="A58" s="26" t="s">
        <v>552</v>
      </c>
      <c r="B58" s="26" t="s">
        <v>553</v>
      </c>
      <c r="C58" s="28" t="s">
        <v>557</v>
      </c>
      <c r="D58" s="21" t="s">
        <v>556</v>
      </c>
      <c r="E58" s="36">
        <v>47</v>
      </c>
      <c r="F58" s="71" t="s">
        <v>234</v>
      </c>
      <c r="G58" s="71" t="s">
        <v>208</v>
      </c>
      <c r="H58" s="72" t="s">
        <v>25</v>
      </c>
      <c r="I58" s="73" t="s">
        <v>235</v>
      </c>
    </row>
    <row r="59" spans="1:9" x14ac:dyDescent="0.2">
      <c r="A59" s="26" t="s">
        <v>552</v>
      </c>
      <c r="B59" s="26" t="s">
        <v>553</v>
      </c>
      <c r="C59" s="28" t="s">
        <v>557</v>
      </c>
      <c r="D59" s="21" t="s">
        <v>556</v>
      </c>
      <c r="E59" s="36">
        <v>57</v>
      </c>
      <c r="F59" s="71" t="s">
        <v>123</v>
      </c>
      <c r="G59" s="71" t="s">
        <v>118</v>
      </c>
      <c r="H59" s="72" t="s">
        <v>25</v>
      </c>
      <c r="I59" s="73" t="s">
        <v>124</v>
      </c>
    </row>
    <row r="60" spans="1:9" x14ac:dyDescent="0.2">
      <c r="A60" s="133" t="s">
        <v>552</v>
      </c>
      <c r="B60" s="133" t="s">
        <v>553</v>
      </c>
      <c r="C60" s="134" t="s">
        <v>558</v>
      </c>
      <c r="D60" s="135" t="s">
        <v>559</v>
      </c>
      <c r="E60" s="165">
        <v>5</v>
      </c>
      <c r="F60" s="74" t="s">
        <v>285</v>
      </c>
      <c r="G60" s="74" t="s">
        <v>286</v>
      </c>
      <c r="H60" s="72" t="s">
        <v>25</v>
      </c>
      <c r="I60" s="73" t="s">
        <v>287</v>
      </c>
    </row>
    <row r="61" spans="1:9" x14ac:dyDescent="0.2">
      <c r="A61" s="133"/>
      <c r="B61" s="133"/>
      <c r="C61" s="134"/>
      <c r="D61" s="136"/>
      <c r="E61" s="165"/>
      <c r="F61" s="71" t="s">
        <v>105</v>
      </c>
      <c r="G61" s="71" t="s">
        <v>106</v>
      </c>
      <c r="H61" s="72" t="s">
        <v>25</v>
      </c>
      <c r="I61" s="73" t="s">
        <v>107</v>
      </c>
    </row>
    <row r="62" spans="1:9" x14ac:dyDescent="0.2">
      <c r="A62" s="133" t="s">
        <v>552</v>
      </c>
      <c r="B62" s="133" t="s">
        <v>553</v>
      </c>
      <c r="C62" s="134" t="s">
        <v>558</v>
      </c>
      <c r="D62" s="135" t="s">
        <v>559</v>
      </c>
      <c r="E62" s="165">
        <v>6</v>
      </c>
      <c r="F62" s="74" t="s">
        <v>288</v>
      </c>
      <c r="G62" s="74" t="s">
        <v>302</v>
      </c>
      <c r="H62" s="72" t="s">
        <v>9</v>
      </c>
      <c r="I62" s="73" t="s">
        <v>303</v>
      </c>
    </row>
    <row r="63" spans="1:9" x14ac:dyDescent="0.2">
      <c r="A63" s="133"/>
      <c r="B63" s="133"/>
      <c r="C63" s="134"/>
      <c r="D63" s="136"/>
      <c r="E63" s="165"/>
      <c r="F63" s="104" t="s">
        <v>288</v>
      </c>
      <c r="G63" s="104" t="s">
        <v>289</v>
      </c>
      <c r="H63" s="105" t="s">
        <v>41</v>
      </c>
      <c r="I63" s="106" t="s">
        <v>290</v>
      </c>
    </row>
    <row r="64" spans="1:9" x14ac:dyDescent="0.2">
      <c r="A64" s="133" t="s">
        <v>552</v>
      </c>
      <c r="B64" s="133" t="s">
        <v>553</v>
      </c>
      <c r="C64" s="134" t="s">
        <v>558</v>
      </c>
      <c r="D64" s="135" t="s">
        <v>559</v>
      </c>
      <c r="E64" s="165">
        <v>10</v>
      </c>
      <c r="F64" s="122" t="s">
        <v>403</v>
      </c>
      <c r="G64" s="108" t="s">
        <v>404</v>
      </c>
      <c r="H64" s="105" t="s">
        <v>9</v>
      </c>
      <c r="I64" s="106" t="s">
        <v>405</v>
      </c>
    </row>
    <row r="65" spans="1:9" x14ac:dyDescent="0.2">
      <c r="A65" s="133"/>
      <c r="B65" s="133"/>
      <c r="C65" s="134"/>
      <c r="D65" s="136"/>
      <c r="E65" s="165"/>
      <c r="F65" s="104" t="s">
        <v>39</v>
      </c>
      <c r="G65" s="104" t="s">
        <v>40</v>
      </c>
      <c r="H65" s="105" t="s">
        <v>41</v>
      </c>
      <c r="I65" s="106" t="s">
        <v>42</v>
      </c>
    </row>
    <row r="66" spans="1:9" x14ac:dyDescent="0.2">
      <c r="A66" s="133" t="s">
        <v>552</v>
      </c>
      <c r="B66" s="133" t="s">
        <v>553</v>
      </c>
      <c r="C66" s="134" t="s">
        <v>558</v>
      </c>
      <c r="D66" s="135" t="s">
        <v>559</v>
      </c>
      <c r="E66" s="165">
        <v>11</v>
      </c>
      <c r="F66" s="74" t="s">
        <v>219</v>
      </c>
      <c r="G66" s="74" t="s">
        <v>220</v>
      </c>
      <c r="H66" s="72" t="s">
        <v>25</v>
      </c>
      <c r="I66" s="73" t="s">
        <v>221</v>
      </c>
    </row>
    <row r="67" spans="1:9" x14ac:dyDescent="0.2">
      <c r="A67" s="133"/>
      <c r="B67" s="133"/>
      <c r="C67" s="134"/>
      <c r="D67" s="136"/>
      <c r="E67" s="165"/>
      <c r="F67" s="71" t="s">
        <v>65</v>
      </c>
      <c r="G67" s="71" t="s">
        <v>66</v>
      </c>
      <c r="H67" s="72" t="s">
        <v>25</v>
      </c>
      <c r="I67" s="73" t="s">
        <v>67</v>
      </c>
    </row>
    <row r="68" spans="1:9" x14ac:dyDescent="0.2">
      <c r="A68" s="133" t="s">
        <v>552</v>
      </c>
      <c r="B68" s="133" t="s">
        <v>553</v>
      </c>
      <c r="C68" s="134" t="s">
        <v>558</v>
      </c>
      <c r="D68" s="135" t="s">
        <v>559</v>
      </c>
      <c r="E68" s="165">
        <v>13</v>
      </c>
      <c r="F68" s="74" t="s">
        <v>466</v>
      </c>
      <c r="G68" s="74" t="s">
        <v>467</v>
      </c>
      <c r="H68" s="72" t="s">
        <v>25</v>
      </c>
      <c r="I68" s="73" t="s">
        <v>468</v>
      </c>
    </row>
    <row r="69" spans="1:9" x14ac:dyDescent="0.2">
      <c r="A69" s="133"/>
      <c r="B69" s="133"/>
      <c r="C69" s="134"/>
      <c r="D69" s="136"/>
      <c r="E69" s="165"/>
      <c r="F69" s="71" t="s">
        <v>46</v>
      </c>
      <c r="G69" s="71" t="s">
        <v>47</v>
      </c>
      <c r="H69" s="72" t="s">
        <v>25</v>
      </c>
      <c r="I69" s="73" t="s">
        <v>48</v>
      </c>
    </row>
    <row r="70" spans="1:9" x14ac:dyDescent="0.2">
      <c r="A70" s="133" t="s">
        <v>552</v>
      </c>
      <c r="B70" s="133" t="s">
        <v>553</v>
      </c>
      <c r="C70" s="134" t="s">
        <v>558</v>
      </c>
      <c r="D70" s="135" t="s">
        <v>559</v>
      </c>
      <c r="E70" s="165">
        <v>16</v>
      </c>
      <c r="F70" s="74" t="s">
        <v>362</v>
      </c>
      <c r="G70" s="74" t="s">
        <v>363</v>
      </c>
      <c r="H70" s="72" t="s">
        <v>25</v>
      </c>
      <c r="I70" s="73" t="s">
        <v>364</v>
      </c>
    </row>
    <row r="71" spans="1:9" x14ac:dyDescent="0.2">
      <c r="A71" s="133"/>
      <c r="B71" s="133"/>
      <c r="C71" s="134"/>
      <c r="D71" s="136"/>
      <c r="E71" s="165"/>
      <c r="F71" s="71" t="s">
        <v>234</v>
      </c>
      <c r="G71" s="71" t="s">
        <v>208</v>
      </c>
      <c r="H71" s="72" t="s">
        <v>25</v>
      </c>
      <c r="I71" s="73" t="s">
        <v>235</v>
      </c>
    </row>
    <row r="72" spans="1:9" x14ac:dyDescent="0.2">
      <c r="A72" s="133" t="s">
        <v>552</v>
      </c>
      <c r="B72" s="133" t="s">
        <v>553</v>
      </c>
      <c r="C72" s="134" t="s">
        <v>558</v>
      </c>
      <c r="D72" s="135" t="s">
        <v>559</v>
      </c>
      <c r="E72" s="165">
        <v>27</v>
      </c>
      <c r="F72" s="74" t="s">
        <v>214</v>
      </c>
      <c r="G72" s="74" t="s">
        <v>215</v>
      </c>
      <c r="H72" s="72" t="s">
        <v>25</v>
      </c>
      <c r="I72" s="73" t="s">
        <v>216</v>
      </c>
    </row>
    <row r="73" spans="1:9" x14ac:dyDescent="0.2">
      <c r="A73" s="133"/>
      <c r="B73" s="133"/>
      <c r="C73" s="134"/>
      <c r="D73" s="136"/>
      <c r="E73" s="165"/>
      <c r="F73" s="71" t="s">
        <v>123</v>
      </c>
      <c r="G73" s="71" t="s">
        <v>118</v>
      </c>
      <c r="H73" s="72" t="s">
        <v>25</v>
      </c>
      <c r="I73" s="73" t="s">
        <v>124</v>
      </c>
    </row>
    <row r="74" spans="1:9" x14ac:dyDescent="0.2">
      <c r="A74" s="133" t="s">
        <v>552</v>
      </c>
      <c r="B74" s="133" t="s">
        <v>553</v>
      </c>
      <c r="C74" s="134" t="s">
        <v>558</v>
      </c>
      <c r="D74" s="135" t="s">
        <v>559</v>
      </c>
      <c r="E74" s="165">
        <v>29</v>
      </c>
      <c r="F74" s="74" t="s">
        <v>191</v>
      </c>
      <c r="G74" s="74" t="s">
        <v>192</v>
      </c>
      <c r="H74" s="72" t="s">
        <v>54</v>
      </c>
      <c r="I74" s="73" t="s">
        <v>193</v>
      </c>
    </row>
    <row r="75" spans="1:9" x14ac:dyDescent="0.2">
      <c r="A75" s="133"/>
      <c r="B75" s="133"/>
      <c r="C75" s="134"/>
      <c r="D75" s="136"/>
      <c r="E75" s="165"/>
      <c r="F75" s="104" t="s">
        <v>165</v>
      </c>
      <c r="G75" s="104" t="s">
        <v>166</v>
      </c>
      <c r="H75" s="105" t="s">
        <v>17</v>
      </c>
      <c r="I75" s="106" t="s">
        <v>167</v>
      </c>
    </row>
  </sheetData>
  <mergeCells count="41">
    <mergeCell ref="A74:A75"/>
    <mergeCell ref="B74:B75"/>
    <mergeCell ref="C74:C75"/>
    <mergeCell ref="D74:D75"/>
    <mergeCell ref="E74:E75"/>
    <mergeCell ref="A1:I1"/>
    <mergeCell ref="D60:D61"/>
    <mergeCell ref="C60:C61"/>
    <mergeCell ref="E60:E61"/>
    <mergeCell ref="A60:A61"/>
    <mergeCell ref="B60:B61"/>
    <mergeCell ref="A62:A63"/>
    <mergeCell ref="B62:B63"/>
    <mergeCell ref="C62:C63"/>
    <mergeCell ref="D62:D63"/>
    <mergeCell ref="E62:E63"/>
    <mergeCell ref="A64:A65"/>
    <mergeCell ref="B64:B65"/>
    <mergeCell ref="C64:C65"/>
    <mergeCell ref="D64:D65"/>
    <mergeCell ref="E64:E65"/>
    <mergeCell ref="A66:A67"/>
    <mergeCell ref="B66:B67"/>
    <mergeCell ref="C66:C67"/>
    <mergeCell ref="D66:D67"/>
    <mergeCell ref="E66:E67"/>
    <mergeCell ref="A68:A69"/>
    <mergeCell ref="B68:B69"/>
    <mergeCell ref="C68:C69"/>
    <mergeCell ref="D68:D69"/>
    <mergeCell ref="E68:E69"/>
    <mergeCell ref="A70:A71"/>
    <mergeCell ref="B70:B71"/>
    <mergeCell ref="C70:C71"/>
    <mergeCell ref="D70:D71"/>
    <mergeCell ref="E70:E71"/>
    <mergeCell ref="A72:A73"/>
    <mergeCell ref="B72:B73"/>
    <mergeCell ref="C72:C73"/>
    <mergeCell ref="D72:D73"/>
    <mergeCell ref="E72:E73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125"/>
  <sheetViews>
    <sheetView showGridLines="0" zoomScale="85" zoomScaleNormal="85" workbookViewId="0">
      <pane ySplit="2" topLeftCell="A67" activePane="bottomLeft" state="frozen"/>
      <selection sqref="A1:IV1"/>
      <selection pane="bottomLeft" activeCell="L15" sqref="L15"/>
    </sheetView>
  </sheetViews>
  <sheetFormatPr baseColWidth="10" defaultColWidth="23.5703125" defaultRowHeight="15.75" x14ac:dyDescent="0.2"/>
  <cols>
    <col min="1" max="1" width="21.85546875" style="62" bestFit="1" customWidth="1"/>
    <col min="2" max="2" width="8.140625" style="62" bestFit="1" customWidth="1"/>
    <col min="3" max="3" width="8.42578125" style="62" bestFit="1" customWidth="1"/>
    <col min="4" max="4" width="13.5703125" style="64" bestFit="1" customWidth="1"/>
    <col min="5" max="5" width="3.28515625" style="85" bestFit="1" customWidth="1"/>
    <col min="6" max="6" width="29.5703125" style="67" customWidth="1"/>
    <col min="7" max="7" width="12.28515625" style="68" bestFit="1" customWidth="1"/>
    <col min="8" max="8" width="22.5703125" style="68" bestFit="1" customWidth="1"/>
    <col min="9" max="9" width="14.7109375" style="68" customWidth="1"/>
    <col min="10" max="10" width="7.42578125" style="65" customWidth="1"/>
    <col min="11" max="11" width="8.140625" style="66" bestFit="1" customWidth="1"/>
    <col min="12" max="16384" width="23.5703125" style="63"/>
  </cols>
  <sheetData>
    <row r="1" spans="1:11" s="61" customFormat="1" x14ac:dyDescent="0.25">
      <c r="A1" s="138" t="s">
        <v>560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s="2" customFormat="1" ht="12.75" x14ac:dyDescent="0.2">
      <c r="A2" s="3"/>
      <c r="D2" s="69"/>
      <c r="E2" s="4"/>
      <c r="F2" s="30">
        <v>45631</v>
      </c>
      <c r="G2" s="5"/>
      <c r="H2" s="5"/>
      <c r="I2" s="5"/>
      <c r="J2" s="70"/>
      <c r="K2" s="29"/>
    </row>
    <row r="3" spans="1:11" s="2" customFormat="1" ht="12.75" x14ac:dyDescent="0.2">
      <c r="A3" s="75" t="s">
        <v>561</v>
      </c>
      <c r="B3" s="75" t="s">
        <v>553</v>
      </c>
      <c r="C3" s="76" t="s">
        <v>554</v>
      </c>
      <c r="D3" s="77" t="s">
        <v>562</v>
      </c>
      <c r="E3" s="82">
        <v>1</v>
      </c>
      <c r="F3" s="74" t="s">
        <v>288</v>
      </c>
      <c r="G3" s="74" t="s">
        <v>302</v>
      </c>
      <c r="H3" s="72" t="s">
        <v>9</v>
      </c>
      <c r="I3" s="73" t="s">
        <v>303</v>
      </c>
      <c r="J3" s="93">
        <v>563.96200005373339</v>
      </c>
      <c r="K3" s="79"/>
    </row>
    <row r="4" spans="1:11" s="2" customFormat="1" ht="12.75" x14ac:dyDescent="0.2">
      <c r="A4" s="75" t="s">
        <v>561</v>
      </c>
      <c r="B4" s="75" t="s">
        <v>553</v>
      </c>
      <c r="C4" s="76" t="s">
        <v>554</v>
      </c>
      <c r="D4" s="77" t="s">
        <v>562</v>
      </c>
      <c r="E4" s="83" t="str">
        <f>"2"</f>
        <v>2</v>
      </c>
      <c r="F4" s="74" t="s">
        <v>285</v>
      </c>
      <c r="G4" s="74" t="s">
        <v>286</v>
      </c>
      <c r="H4" s="72" t="s">
        <v>25</v>
      </c>
      <c r="I4" s="73" t="s">
        <v>287</v>
      </c>
      <c r="J4" s="93">
        <v>561.96200005373339</v>
      </c>
      <c r="K4" s="79"/>
    </row>
    <row r="5" spans="1:11" s="2" customFormat="1" ht="12.75" x14ac:dyDescent="0.2">
      <c r="A5" s="75" t="s">
        <v>561</v>
      </c>
      <c r="B5" s="75" t="s">
        <v>553</v>
      </c>
      <c r="C5" s="76" t="s">
        <v>554</v>
      </c>
      <c r="D5" s="77" t="s">
        <v>562</v>
      </c>
      <c r="E5" s="83">
        <v>3</v>
      </c>
      <c r="F5" s="74" t="s">
        <v>108</v>
      </c>
      <c r="G5" s="74" t="s">
        <v>109</v>
      </c>
      <c r="H5" s="72" t="s">
        <v>25</v>
      </c>
      <c r="I5" s="73" t="s">
        <v>110</v>
      </c>
      <c r="J5" s="93">
        <v>558.96200005373339</v>
      </c>
      <c r="K5" s="79"/>
    </row>
    <row r="6" spans="1:11" s="2" customFormat="1" ht="12.75" x14ac:dyDescent="0.2">
      <c r="A6" s="75" t="s">
        <v>561</v>
      </c>
      <c r="B6" s="75" t="s">
        <v>553</v>
      </c>
      <c r="C6" s="76" t="s">
        <v>554</v>
      </c>
      <c r="D6" s="77" t="s">
        <v>562</v>
      </c>
      <c r="E6" s="83">
        <v>4</v>
      </c>
      <c r="F6" s="74" t="s">
        <v>59</v>
      </c>
      <c r="G6" s="74" t="s">
        <v>168</v>
      </c>
      <c r="H6" s="72" t="s">
        <v>25</v>
      </c>
      <c r="I6" s="73" t="s">
        <v>169</v>
      </c>
      <c r="J6" s="93">
        <v>555.96200005373339</v>
      </c>
      <c r="K6" s="79"/>
    </row>
    <row r="7" spans="1:11" s="2" customFormat="1" ht="12.75" x14ac:dyDescent="0.2">
      <c r="A7" s="75" t="s">
        <v>561</v>
      </c>
      <c r="B7" s="75" t="s">
        <v>553</v>
      </c>
      <c r="C7" s="76" t="s">
        <v>554</v>
      </c>
      <c r="D7" s="77" t="s">
        <v>562</v>
      </c>
      <c r="E7" s="83">
        <v>5</v>
      </c>
      <c r="F7" s="74" t="s">
        <v>219</v>
      </c>
      <c r="G7" s="74" t="s">
        <v>220</v>
      </c>
      <c r="H7" s="72" t="s">
        <v>25</v>
      </c>
      <c r="I7" s="73" t="s">
        <v>221</v>
      </c>
      <c r="J7" s="93">
        <v>539.96200005373339</v>
      </c>
      <c r="K7" s="79"/>
    </row>
    <row r="8" spans="1:11" s="2" customFormat="1" ht="12.75" x14ac:dyDescent="0.2">
      <c r="A8" s="75" t="s">
        <v>561</v>
      </c>
      <c r="B8" s="75" t="s">
        <v>553</v>
      </c>
      <c r="C8" s="76" t="s">
        <v>554</v>
      </c>
      <c r="D8" s="77" t="s">
        <v>562</v>
      </c>
      <c r="E8" s="83">
        <v>6</v>
      </c>
      <c r="F8" s="74" t="s">
        <v>275</v>
      </c>
      <c r="G8" s="74" t="s">
        <v>276</v>
      </c>
      <c r="H8" s="72" t="s">
        <v>13</v>
      </c>
      <c r="I8" s="73" t="s">
        <v>277</v>
      </c>
      <c r="J8" s="93">
        <v>532.96200005373339</v>
      </c>
      <c r="K8" s="79"/>
    </row>
    <row r="9" spans="1:11" s="2" customFormat="1" ht="12.75" x14ac:dyDescent="0.2">
      <c r="A9" s="75" t="s">
        <v>561</v>
      </c>
      <c r="B9" s="75" t="s">
        <v>553</v>
      </c>
      <c r="C9" s="76" t="s">
        <v>554</v>
      </c>
      <c r="D9" s="77" t="s">
        <v>562</v>
      </c>
      <c r="E9" s="83">
        <v>7</v>
      </c>
      <c r="F9" s="74" t="s">
        <v>403</v>
      </c>
      <c r="G9" s="74" t="s">
        <v>404</v>
      </c>
      <c r="H9" s="72" t="s">
        <v>9</v>
      </c>
      <c r="I9" s="73" t="s">
        <v>405</v>
      </c>
      <c r="J9" s="93" t="str">
        <f>"519,96"</f>
        <v>519,96</v>
      </c>
      <c r="K9" s="79"/>
    </row>
    <row r="10" spans="1:11" s="2" customFormat="1" ht="12.75" x14ac:dyDescent="0.2">
      <c r="A10" s="75" t="s">
        <v>561</v>
      </c>
      <c r="B10" s="75" t="s">
        <v>553</v>
      </c>
      <c r="C10" s="76" t="s">
        <v>554</v>
      </c>
      <c r="D10" s="77" t="s">
        <v>562</v>
      </c>
      <c r="E10" s="83" t="str">
        <f>"8"</f>
        <v>8</v>
      </c>
      <c r="F10" s="74" t="s">
        <v>15</v>
      </c>
      <c r="G10" s="74" t="s">
        <v>16</v>
      </c>
      <c r="H10" s="72" t="s">
        <v>17</v>
      </c>
      <c r="I10" s="73" t="s">
        <v>18</v>
      </c>
      <c r="J10" s="93" t="str">
        <f>"514,96"</f>
        <v>514,96</v>
      </c>
      <c r="K10" s="79"/>
    </row>
    <row r="11" spans="1:11" s="2" customFormat="1" ht="12.75" x14ac:dyDescent="0.2">
      <c r="A11" s="75" t="s">
        <v>561</v>
      </c>
      <c r="B11" s="75" t="s">
        <v>553</v>
      </c>
      <c r="C11" s="76" t="s">
        <v>554</v>
      </c>
      <c r="D11" s="77" t="s">
        <v>562</v>
      </c>
      <c r="E11" s="83" t="str">
        <f>"9"</f>
        <v>9</v>
      </c>
      <c r="F11" s="74" t="s">
        <v>469</v>
      </c>
      <c r="G11" s="74" t="s">
        <v>470</v>
      </c>
      <c r="H11" s="72" t="s">
        <v>54</v>
      </c>
      <c r="I11" s="73" t="s">
        <v>471</v>
      </c>
      <c r="J11" s="93" t="str">
        <f>"511,96"</f>
        <v>511,96</v>
      </c>
      <c r="K11" s="79"/>
    </row>
    <row r="12" spans="1:11" s="2" customFormat="1" ht="12.75" x14ac:dyDescent="0.2">
      <c r="A12" s="75" t="s">
        <v>561</v>
      </c>
      <c r="B12" s="75" t="s">
        <v>553</v>
      </c>
      <c r="C12" s="76" t="s">
        <v>554</v>
      </c>
      <c r="D12" s="77" t="s">
        <v>562</v>
      </c>
      <c r="E12" s="83" t="str">
        <f>"10"</f>
        <v>10</v>
      </c>
      <c r="F12" s="74" t="s">
        <v>23</v>
      </c>
      <c r="G12" s="74" t="s">
        <v>24</v>
      </c>
      <c r="H12" s="72" t="s">
        <v>25</v>
      </c>
      <c r="I12" s="73" t="s">
        <v>26</v>
      </c>
      <c r="J12" s="93" t="str">
        <f>"509,96"</f>
        <v>509,96</v>
      </c>
      <c r="K12" s="79"/>
    </row>
    <row r="13" spans="1:11" s="2" customFormat="1" ht="12.75" x14ac:dyDescent="0.2">
      <c r="A13" s="75" t="s">
        <v>561</v>
      </c>
      <c r="B13" s="75" t="s">
        <v>553</v>
      </c>
      <c r="C13" s="76" t="s">
        <v>554</v>
      </c>
      <c r="D13" s="77" t="s">
        <v>562</v>
      </c>
      <c r="E13" s="83" t="str">
        <f>"11"</f>
        <v>11</v>
      </c>
      <c r="F13" s="74" t="s">
        <v>362</v>
      </c>
      <c r="G13" s="74" t="s">
        <v>363</v>
      </c>
      <c r="H13" s="72" t="s">
        <v>25</v>
      </c>
      <c r="I13" s="73" t="s">
        <v>364</v>
      </c>
      <c r="J13" s="93" t="str">
        <f>"508,07"</f>
        <v>508,07</v>
      </c>
      <c r="K13" s="79"/>
    </row>
    <row r="14" spans="1:11" s="2" customFormat="1" ht="12.75" x14ac:dyDescent="0.2">
      <c r="A14" s="75" t="s">
        <v>561</v>
      </c>
      <c r="B14" s="75" t="s">
        <v>553</v>
      </c>
      <c r="C14" s="76" t="s">
        <v>554</v>
      </c>
      <c r="D14" s="77" t="s">
        <v>562</v>
      </c>
      <c r="E14" s="83" t="str">
        <f>"12"</f>
        <v>12</v>
      </c>
      <c r="F14" s="74" t="s">
        <v>523</v>
      </c>
      <c r="G14" s="74" t="s">
        <v>168</v>
      </c>
      <c r="H14" s="72" t="s">
        <v>563</v>
      </c>
      <c r="I14" s="73" t="s">
        <v>524</v>
      </c>
      <c r="J14" s="93" t="str">
        <f>"419,05"</f>
        <v>419,05</v>
      </c>
      <c r="K14" s="79"/>
    </row>
    <row r="15" spans="1:11" s="2" customFormat="1" ht="12.75" x14ac:dyDescent="0.2">
      <c r="A15" s="75" t="s">
        <v>561</v>
      </c>
      <c r="B15" s="75" t="s">
        <v>553</v>
      </c>
      <c r="C15" s="76" t="s">
        <v>554</v>
      </c>
      <c r="D15" s="77" t="s">
        <v>562</v>
      </c>
      <c r="E15" s="83" t="str">
        <f>"13"</f>
        <v>13</v>
      </c>
      <c r="F15" s="74" t="s">
        <v>191</v>
      </c>
      <c r="G15" s="74" t="s">
        <v>192</v>
      </c>
      <c r="H15" s="72" t="s">
        <v>54</v>
      </c>
      <c r="I15" s="73" t="s">
        <v>193</v>
      </c>
      <c r="J15" s="93" t="str">
        <f>"413,05"</f>
        <v>413,05</v>
      </c>
      <c r="K15" s="79"/>
    </row>
    <row r="16" spans="1:11" s="2" customFormat="1" ht="12.75" x14ac:dyDescent="0.2">
      <c r="A16" s="75" t="s">
        <v>561</v>
      </c>
      <c r="B16" s="75" t="s">
        <v>553</v>
      </c>
      <c r="C16" s="76" t="s">
        <v>554</v>
      </c>
      <c r="D16" s="77" t="s">
        <v>562</v>
      </c>
      <c r="E16" s="83" t="str">
        <f>"14"</f>
        <v>14</v>
      </c>
      <c r="F16" s="74" t="s">
        <v>214</v>
      </c>
      <c r="G16" s="74" t="s">
        <v>215</v>
      </c>
      <c r="H16" s="72" t="s">
        <v>25</v>
      </c>
      <c r="I16" s="73" t="s">
        <v>216</v>
      </c>
      <c r="J16" s="93" t="str">
        <f>"372,23"</f>
        <v>372,23</v>
      </c>
      <c r="K16" s="79"/>
    </row>
    <row r="17" spans="1:11" s="2" customFormat="1" ht="12.75" x14ac:dyDescent="0.2">
      <c r="A17" s="75" t="s">
        <v>561</v>
      </c>
      <c r="B17" s="75" t="s">
        <v>553</v>
      </c>
      <c r="C17" s="76" t="s">
        <v>554</v>
      </c>
      <c r="D17" s="77" t="s">
        <v>562</v>
      </c>
      <c r="E17" s="83" t="str">
        <f>"15"</f>
        <v>15</v>
      </c>
      <c r="F17" s="74" t="s">
        <v>86</v>
      </c>
      <c r="G17" s="74" t="s">
        <v>87</v>
      </c>
      <c r="H17" s="72" t="s">
        <v>25</v>
      </c>
      <c r="I17" s="73" t="s">
        <v>88</v>
      </c>
      <c r="J17" s="93" t="str">
        <f>"366,15"</f>
        <v>366,15</v>
      </c>
      <c r="K17" s="79"/>
    </row>
    <row r="18" spans="1:11" s="2" customFormat="1" ht="12.75" x14ac:dyDescent="0.2">
      <c r="A18" s="75" t="s">
        <v>561</v>
      </c>
      <c r="B18" s="75" t="s">
        <v>553</v>
      </c>
      <c r="C18" s="76" t="s">
        <v>554</v>
      </c>
      <c r="D18" s="77" t="s">
        <v>562</v>
      </c>
      <c r="E18" s="83" t="str">
        <f>"16"</f>
        <v>16</v>
      </c>
      <c r="F18" s="74" t="s">
        <v>96</v>
      </c>
      <c r="G18" s="74" t="s">
        <v>97</v>
      </c>
      <c r="H18" s="72" t="s">
        <v>25</v>
      </c>
      <c r="I18" s="73" t="s">
        <v>98</v>
      </c>
      <c r="J18" s="93" t="str">
        <f>"358,55"</f>
        <v>358,55</v>
      </c>
      <c r="K18" s="79"/>
    </row>
    <row r="19" spans="1:11" s="2" customFormat="1" ht="12.75" x14ac:dyDescent="0.2">
      <c r="A19" s="75" t="s">
        <v>561</v>
      </c>
      <c r="B19" s="75" t="s">
        <v>553</v>
      </c>
      <c r="C19" s="76" t="s">
        <v>554</v>
      </c>
      <c r="D19" s="77" t="s">
        <v>562</v>
      </c>
      <c r="E19" s="83" t="str">
        <f>"17"</f>
        <v>17</v>
      </c>
      <c r="F19" s="74" t="s">
        <v>314</v>
      </c>
      <c r="G19" s="74" t="s">
        <v>315</v>
      </c>
      <c r="H19" s="72" t="s">
        <v>25</v>
      </c>
      <c r="I19" s="73" t="s">
        <v>316</v>
      </c>
      <c r="J19" s="93" t="str">
        <f>"340,78"</f>
        <v>340,78</v>
      </c>
      <c r="K19" s="79"/>
    </row>
    <row r="20" spans="1:11" s="2" customFormat="1" ht="12.75" x14ac:dyDescent="0.2">
      <c r="A20" s="75" t="s">
        <v>561</v>
      </c>
      <c r="B20" s="75" t="s">
        <v>553</v>
      </c>
      <c r="C20" s="76" t="s">
        <v>554</v>
      </c>
      <c r="D20" s="77" t="s">
        <v>562</v>
      </c>
      <c r="E20" s="83" t="str">
        <f>"18"</f>
        <v>18</v>
      </c>
      <c r="F20" s="74" t="s">
        <v>431</v>
      </c>
      <c r="G20" s="74" t="s">
        <v>103</v>
      </c>
      <c r="H20" s="72" t="s">
        <v>432</v>
      </c>
      <c r="I20" s="73" t="s">
        <v>433</v>
      </c>
      <c r="J20" s="93" t="str">
        <f>"330,19"</f>
        <v>330,19</v>
      </c>
      <c r="K20" s="79"/>
    </row>
    <row r="21" spans="1:11" s="2" customFormat="1" ht="12.75" x14ac:dyDescent="0.2">
      <c r="A21" s="75" t="s">
        <v>561</v>
      </c>
      <c r="B21" s="75" t="s">
        <v>553</v>
      </c>
      <c r="C21" s="76" t="s">
        <v>554</v>
      </c>
      <c r="D21" s="77" t="s">
        <v>562</v>
      </c>
      <c r="E21" s="83" t="str">
        <f>"19"</f>
        <v>19</v>
      </c>
      <c r="F21" s="74" t="s">
        <v>493</v>
      </c>
      <c r="G21" s="74" t="s">
        <v>494</v>
      </c>
      <c r="H21" s="72" t="s">
        <v>25</v>
      </c>
      <c r="I21" s="73" t="s">
        <v>495</v>
      </c>
      <c r="J21" s="93" t="str">
        <f>"323,52"</f>
        <v>323,52</v>
      </c>
      <c r="K21" s="79"/>
    </row>
    <row r="22" spans="1:11" s="2" customFormat="1" ht="12.75" x14ac:dyDescent="0.2">
      <c r="A22" s="75" t="s">
        <v>561</v>
      </c>
      <c r="B22" s="75" t="s">
        <v>553</v>
      </c>
      <c r="C22" s="76" t="s">
        <v>554</v>
      </c>
      <c r="D22" s="77" t="s">
        <v>562</v>
      </c>
      <c r="E22" s="83" t="str">
        <f>"20"</f>
        <v>20</v>
      </c>
      <c r="F22" s="74" t="s">
        <v>426</v>
      </c>
      <c r="G22" s="74" t="s">
        <v>427</v>
      </c>
      <c r="H22" s="72" t="s">
        <v>54</v>
      </c>
      <c r="I22" s="73" t="s">
        <v>428</v>
      </c>
      <c r="J22" s="93" t="str">
        <f>"305,73"</f>
        <v>305,73</v>
      </c>
      <c r="K22" s="79"/>
    </row>
    <row r="23" spans="1:11" s="2" customFormat="1" ht="12.75" x14ac:dyDescent="0.2">
      <c r="A23" s="75" t="s">
        <v>561</v>
      </c>
      <c r="B23" s="75" t="s">
        <v>553</v>
      </c>
      <c r="C23" s="76" t="s">
        <v>554</v>
      </c>
      <c r="D23" s="77" t="s">
        <v>562</v>
      </c>
      <c r="E23" s="83" t="str">
        <f>"21"</f>
        <v>21</v>
      </c>
      <c r="F23" s="74" t="s">
        <v>449</v>
      </c>
      <c r="G23" s="74" t="s">
        <v>334</v>
      </c>
      <c r="H23" s="72" t="s">
        <v>450</v>
      </c>
      <c r="I23" s="73" t="s">
        <v>451</v>
      </c>
      <c r="J23" s="93" t="str">
        <f>"303,73"</f>
        <v>303,73</v>
      </c>
      <c r="K23" s="79"/>
    </row>
    <row r="24" spans="1:11" s="2" customFormat="1" ht="12.75" x14ac:dyDescent="0.2">
      <c r="A24" s="75" t="s">
        <v>561</v>
      </c>
      <c r="B24" s="75" t="s">
        <v>553</v>
      </c>
      <c r="C24" s="76" t="s">
        <v>554</v>
      </c>
      <c r="D24" s="77" t="s">
        <v>562</v>
      </c>
      <c r="E24" s="83" t="str">
        <f>"22"</f>
        <v>22</v>
      </c>
      <c r="F24" s="74" t="s">
        <v>420</v>
      </c>
      <c r="G24" s="74" t="s">
        <v>421</v>
      </c>
      <c r="H24" s="72" t="s">
        <v>25</v>
      </c>
      <c r="I24" s="73" t="s">
        <v>422</v>
      </c>
      <c r="J24" s="93" t="str">
        <f>"298,73"</f>
        <v>298,73</v>
      </c>
      <c r="K24" s="79"/>
    </row>
    <row r="25" spans="1:11" s="2" customFormat="1" ht="12.75" x14ac:dyDescent="0.2">
      <c r="A25" s="75" t="s">
        <v>561</v>
      </c>
      <c r="B25" s="75" t="s">
        <v>553</v>
      </c>
      <c r="C25" s="76" t="s">
        <v>554</v>
      </c>
      <c r="D25" s="77" t="s">
        <v>562</v>
      </c>
      <c r="E25" s="83" t="str">
        <f>"23"</f>
        <v>23</v>
      </c>
      <c r="F25" s="74" t="s">
        <v>173</v>
      </c>
      <c r="G25" s="74" t="s">
        <v>174</v>
      </c>
      <c r="H25" s="72" t="s">
        <v>25</v>
      </c>
      <c r="I25" s="73" t="s">
        <v>175</v>
      </c>
      <c r="J25" s="93" t="str">
        <f>"298,73"</f>
        <v>298,73</v>
      </c>
      <c r="K25" s="79"/>
    </row>
    <row r="26" spans="1:11" s="2" customFormat="1" ht="12.75" x14ac:dyDescent="0.2">
      <c r="A26" s="75" t="s">
        <v>561</v>
      </c>
      <c r="B26" s="75" t="s">
        <v>553</v>
      </c>
      <c r="C26" s="76" t="s">
        <v>554</v>
      </c>
      <c r="D26" s="77" t="s">
        <v>562</v>
      </c>
      <c r="E26" s="83" t="str">
        <f>"24"</f>
        <v>24</v>
      </c>
      <c r="F26" s="74" t="s">
        <v>203</v>
      </c>
      <c r="G26" s="74" t="s">
        <v>204</v>
      </c>
      <c r="H26" s="72" t="s">
        <v>205</v>
      </c>
      <c r="I26" s="73" t="s">
        <v>206</v>
      </c>
      <c r="J26" s="93" t="str">
        <f>"297,73"</f>
        <v>297,73</v>
      </c>
      <c r="K26" s="79"/>
    </row>
    <row r="27" spans="1:11" s="2" customFormat="1" ht="12.75" x14ac:dyDescent="0.2">
      <c r="A27" s="75" t="s">
        <v>561</v>
      </c>
      <c r="B27" s="75" t="s">
        <v>553</v>
      </c>
      <c r="C27" s="76" t="s">
        <v>554</v>
      </c>
      <c r="D27" s="77" t="s">
        <v>562</v>
      </c>
      <c r="E27" s="83" t="str">
        <f>"25"</f>
        <v>25</v>
      </c>
      <c r="F27" s="74" t="s">
        <v>356</v>
      </c>
      <c r="G27" s="74" t="s">
        <v>357</v>
      </c>
      <c r="H27" s="72" t="s">
        <v>21</v>
      </c>
      <c r="I27" s="73" t="s">
        <v>358</v>
      </c>
      <c r="J27" s="93" t="str">
        <f>"283,73"</f>
        <v>283,73</v>
      </c>
      <c r="K27" s="79"/>
    </row>
    <row r="28" spans="1:11" s="2" customFormat="1" ht="12.75" x14ac:dyDescent="0.2">
      <c r="A28" s="75" t="s">
        <v>561</v>
      </c>
      <c r="B28" s="75" t="s">
        <v>553</v>
      </c>
      <c r="C28" s="76" t="s">
        <v>554</v>
      </c>
      <c r="D28" s="77" t="s">
        <v>562</v>
      </c>
      <c r="E28" s="83" t="str">
        <f>"26"</f>
        <v>26</v>
      </c>
      <c r="F28" s="74" t="s">
        <v>491</v>
      </c>
      <c r="G28" s="74" t="s">
        <v>418</v>
      </c>
      <c r="H28" s="72" t="s">
        <v>17</v>
      </c>
      <c r="I28" s="73" t="s">
        <v>492</v>
      </c>
      <c r="J28" s="93" t="str">
        <f>"282,51"</f>
        <v>282,51</v>
      </c>
      <c r="K28" s="79"/>
    </row>
    <row r="29" spans="1:11" s="2" customFormat="1" ht="12.75" x14ac:dyDescent="0.2">
      <c r="A29" s="75" t="s">
        <v>561</v>
      </c>
      <c r="B29" s="75" t="s">
        <v>553</v>
      </c>
      <c r="C29" s="76" t="s">
        <v>554</v>
      </c>
      <c r="D29" s="77" t="s">
        <v>562</v>
      </c>
      <c r="E29" s="83" t="str">
        <f>"27"</f>
        <v>27</v>
      </c>
      <c r="F29" s="74" t="s">
        <v>525</v>
      </c>
      <c r="G29" s="74" t="s">
        <v>270</v>
      </c>
      <c r="H29" s="72" t="s">
        <v>25</v>
      </c>
      <c r="I29" s="73" t="s">
        <v>526</v>
      </c>
      <c r="J29" s="93" t="str">
        <f>"262,48"</f>
        <v>262,48</v>
      </c>
      <c r="K29" s="79"/>
    </row>
    <row r="30" spans="1:11" s="2" customFormat="1" ht="12.75" x14ac:dyDescent="0.2">
      <c r="A30" s="75" t="s">
        <v>561</v>
      </c>
      <c r="B30" s="75" t="s">
        <v>553</v>
      </c>
      <c r="C30" s="76" t="s">
        <v>554</v>
      </c>
      <c r="D30" s="77" t="s">
        <v>562</v>
      </c>
      <c r="E30" s="83" t="str">
        <f>"28"</f>
        <v>28</v>
      </c>
      <c r="F30" s="74" t="s">
        <v>517</v>
      </c>
      <c r="G30" s="74" t="s">
        <v>518</v>
      </c>
      <c r="H30" s="72" t="s">
        <v>25</v>
      </c>
      <c r="I30" s="73" t="s">
        <v>519</v>
      </c>
      <c r="J30" s="93" t="str">
        <f>"261,69"</f>
        <v>261,69</v>
      </c>
      <c r="K30" s="79"/>
    </row>
    <row r="31" spans="1:11" s="2" customFormat="1" ht="12.75" x14ac:dyDescent="0.2">
      <c r="A31" s="75" t="s">
        <v>561</v>
      </c>
      <c r="B31" s="75" t="s">
        <v>553</v>
      </c>
      <c r="C31" s="76" t="s">
        <v>554</v>
      </c>
      <c r="D31" s="77" t="s">
        <v>562</v>
      </c>
      <c r="E31" s="83" t="str">
        <f>"29"</f>
        <v>29</v>
      </c>
      <c r="F31" s="74" t="s">
        <v>143</v>
      </c>
      <c r="G31" s="74" t="s">
        <v>144</v>
      </c>
      <c r="H31" s="72" t="s">
        <v>25</v>
      </c>
      <c r="I31" s="73" t="s">
        <v>145</v>
      </c>
      <c r="J31" s="93" t="str">
        <f>"261,69"</f>
        <v>261,69</v>
      </c>
      <c r="K31" s="79"/>
    </row>
    <row r="32" spans="1:11" s="2" customFormat="1" ht="12.75" x14ac:dyDescent="0.2">
      <c r="A32" s="75" t="s">
        <v>561</v>
      </c>
      <c r="B32" s="75" t="s">
        <v>553</v>
      </c>
      <c r="C32" s="76" t="s">
        <v>554</v>
      </c>
      <c r="D32" s="77" t="s">
        <v>562</v>
      </c>
      <c r="E32" s="83" t="str">
        <f>"30"</f>
        <v>30</v>
      </c>
      <c r="F32" s="74" t="s">
        <v>481</v>
      </c>
      <c r="G32" s="74" t="s">
        <v>482</v>
      </c>
      <c r="H32" s="72" t="s">
        <v>25</v>
      </c>
      <c r="I32" s="73" t="s">
        <v>483</v>
      </c>
      <c r="J32" s="93" t="str">
        <f>"249,70"</f>
        <v>249,70</v>
      </c>
      <c r="K32" s="79"/>
    </row>
    <row r="33" spans="1:11" s="2" customFormat="1" ht="12.75" x14ac:dyDescent="0.2">
      <c r="A33" s="75" t="s">
        <v>561</v>
      </c>
      <c r="B33" s="75" t="s">
        <v>553</v>
      </c>
      <c r="C33" s="76" t="s">
        <v>554</v>
      </c>
      <c r="D33" s="77" t="s">
        <v>562</v>
      </c>
      <c r="E33" s="83" t="str">
        <f>"31"</f>
        <v>31</v>
      </c>
      <c r="F33" s="74" t="s">
        <v>512</v>
      </c>
      <c r="G33" s="74" t="s">
        <v>87</v>
      </c>
      <c r="H33" s="72" t="s">
        <v>507</v>
      </c>
      <c r="I33" s="73" t="s">
        <v>513</v>
      </c>
      <c r="J33" s="93" t="str">
        <f>"248,69"</f>
        <v>248,69</v>
      </c>
      <c r="K33" s="79"/>
    </row>
    <row r="34" spans="1:11" s="2" customFormat="1" ht="12.75" x14ac:dyDescent="0.2">
      <c r="A34" s="75" t="s">
        <v>561</v>
      </c>
      <c r="B34" s="75" t="s">
        <v>553</v>
      </c>
      <c r="C34" s="76" t="s">
        <v>554</v>
      </c>
      <c r="D34" s="77" t="s">
        <v>562</v>
      </c>
      <c r="E34" s="83" t="str">
        <f>"32"</f>
        <v>32</v>
      </c>
      <c r="F34" s="74" t="s">
        <v>231</v>
      </c>
      <c r="G34" s="74" t="s">
        <v>232</v>
      </c>
      <c r="H34" s="72" t="s">
        <v>17</v>
      </c>
      <c r="I34" s="73" t="s">
        <v>233</v>
      </c>
      <c r="J34" s="93" t="str">
        <f>"242,19"</f>
        <v>242,19</v>
      </c>
      <c r="K34" s="79"/>
    </row>
    <row r="35" spans="1:11" s="2" customFormat="1" ht="12.75" x14ac:dyDescent="0.2">
      <c r="A35" s="75" t="s">
        <v>561</v>
      </c>
      <c r="B35" s="75" t="s">
        <v>553</v>
      </c>
      <c r="C35" s="76" t="s">
        <v>554</v>
      </c>
      <c r="D35" s="77" t="s">
        <v>562</v>
      </c>
      <c r="E35" s="83" t="str">
        <f>"33"</f>
        <v>33</v>
      </c>
      <c r="F35" s="74" t="s">
        <v>345</v>
      </c>
      <c r="G35" s="74" t="s">
        <v>346</v>
      </c>
      <c r="H35" s="72" t="s">
        <v>25</v>
      </c>
      <c r="I35" s="73" t="s">
        <v>347</v>
      </c>
      <c r="J35" s="93" t="str">
        <f>"234,44"</f>
        <v>234,44</v>
      </c>
      <c r="K35" s="79"/>
    </row>
    <row r="36" spans="1:11" s="2" customFormat="1" ht="12.75" x14ac:dyDescent="0.2">
      <c r="A36" s="75" t="s">
        <v>561</v>
      </c>
      <c r="B36" s="75" t="s">
        <v>553</v>
      </c>
      <c r="C36" s="76" t="s">
        <v>554</v>
      </c>
      <c r="D36" s="77" t="s">
        <v>562</v>
      </c>
      <c r="E36" s="83" t="str">
        <f>"34"</f>
        <v>34</v>
      </c>
      <c r="F36" s="74" t="s">
        <v>68</v>
      </c>
      <c r="G36" s="74" t="s">
        <v>69</v>
      </c>
      <c r="H36" s="72" t="s">
        <v>25</v>
      </c>
      <c r="I36" s="73" t="s">
        <v>70</v>
      </c>
      <c r="J36" s="93" t="str">
        <f>"231,41"</f>
        <v>231,41</v>
      </c>
      <c r="K36" s="79"/>
    </row>
    <row r="37" spans="1:11" s="2" customFormat="1" ht="12.75" x14ac:dyDescent="0.2">
      <c r="A37" s="75" t="s">
        <v>561</v>
      </c>
      <c r="B37" s="75" t="s">
        <v>553</v>
      </c>
      <c r="C37" s="76" t="s">
        <v>554</v>
      </c>
      <c r="D37" s="77" t="s">
        <v>562</v>
      </c>
      <c r="E37" s="83" t="str">
        <f>"35"</f>
        <v>35</v>
      </c>
      <c r="F37" s="74" t="s">
        <v>209</v>
      </c>
      <c r="G37" s="74" t="s">
        <v>24</v>
      </c>
      <c r="H37" s="72" t="s">
        <v>21</v>
      </c>
      <c r="I37" s="73" t="s">
        <v>210</v>
      </c>
      <c r="J37" s="93" t="str">
        <f>"231,08"</f>
        <v>231,08</v>
      </c>
      <c r="K37" s="79"/>
    </row>
    <row r="38" spans="1:11" s="2" customFormat="1" ht="12.75" x14ac:dyDescent="0.2">
      <c r="A38" s="75" t="s">
        <v>561</v>
      </c>
      <c r="B38" s="75" t="s">
        <v>553</v>
      </c>
      <c r="C38" s="76" t="s">
        <v>554</v>
      </c>
      <c r="D38" s="77" t="s">
        <v>562</v>
      </c>
      <c r="E38" s="83" t="str">
        <f>"36"</f>
        <v>36</v>
      </c>
      <c r="F38" s="74" t="s">
        <v>329</v>
      </c>
      <c r="G38" s="74" t="s">
        <v>163</v>
      </c>
      <c r="H38" s="72" t="s">
        <v>9</v>
      </c>
      <c r="I38" s="73" t="s">
        <v>330</v>
      </c>
      <c r="J38" s="93" t="str">
        <f>"214,22"</f>
        <v>214,22</v>
      </c>
      <c r="K38" s="79"/>
    </row>
    <row r="39" spans="1:11" s="2" customFormat="1" ht="12.75" x14ac:dyDescent="0.2">
      <c r="A39" s="75" t="s">
        <v>561</v>
      </c>
      <c r="B39" s="75" t="s">
        <v>553</v>
      </c>
      <c r="C39" s="76" t="s">
        <v>554</v>
      </c>
      <c r="D39" s="77" t="s">
        <v>562</v>
      </c>
      <c r="E39" s="83" t="str">
        <f>"37"</f>
        <v>37</v>
      </c>
      <c r="F39" s="74" t="s">
        <v>496</v>
      </c>
      <c r="G39" s="74" t="s">
        <v>497</v>
      </c>
      <c r="H39" s="72" t="s">
        <v>25</v>
      </c>
      <c r="I39" s="73" t="s">
        <v>498</v>
      </c>
      <c r="J39" s="93" t="str">
        <f>"212,44"</f>
        <v>212,44</v>
      </c>
      <c r="K39" s="79"/>
    </row>
    <row r="40" spans="1:11" s="2" customFormat="1" ht="12.75" x14ac:dyDescent="0.2">
      <c r="A40" s="75" t="s">
        <v>561</v>
      </c>
      <c r="B40" s="75" t="s">
        <v>553</v>
      </c>
      <c r="C40" s="76" t="s">
        <v>554</v>
      </c>
      <c r="D40" s="77" t="s">
        <v>562</v>
      </c>
      <c r="E40" s="83" t="str">
        <f>"38"</f>
        <v>38</v>
      </c>
      <c r="F40" s="74" t="s">
        <v>291</v>
      </c>
      <c r="G40" s="74" t="s">
        <v>292</v>
      </c>
      <c r="H40" s="72" t="s">
        <v>25</v>
      </c>
      <c r="I40" s="73" t="s">
        <v>293</v>
      </c>
      <c r="J40" s="93" t="str">
        <f>"210,66"</f>
        <v>210,66</v>
      </c>
      <c r="K40" s="79"/>
    </row>
    <row r="41" spans="1:11" s="2" customFormat="1" ht="12.75" x14ac:dyDescent="0.2">
      <c r="A41" s="75" t="s">
        <v>561</v>
      </c>
      <c r="B41" s="75" t="s">
        <v>553</v>
      </c>
      <c r="C41" s="76" t="s">
        <v>554</v>
      </c>
      <c r="D41" s="77" t="s">
        <v>562</v>
      </c>
      <c r="E41" s="83" t="str">
        <f>"39"</f>
        <v>39</v>
      </c>
      <c r="F41" s="74" t="s">
        <v>377</v>
      </c>
      <c r="G41" s="74" t="s">
        <v>378</v>
      </c>
      <c r="H41" s="72" t="s">
        <v>21</v>
      </c>
      <c r="I41" s="73" t="s">
        <v>379</v>
      </c>
      <c r="J41" s="93" t="str">
        <f>"208,66"</f>
        <v>208,66</v>
      </c>
      <c r="K41" s="79"/>
    </row>
    <row r="42" spans="1:11" s="2" customFormat="1" ht="12.75" x14ac:dyDescent="0.2">
      <c r="A42" s="75" t="s">
        <v>561</v>
      </c>
      <c r="B42" s="75" t="s">
        <v>553</v>
      </c>
      <c r="C42" s="76" t="s">
        <v>554</v>
      </c>
      <c r="D42" s="77" t="s">
        <v>562</v>
      </c>
      <c r="E42" s="83" t="str">
        <f>"40"</f>
        <v>40</v>
      </c>
      <c r="F42" s="74" t="s">
        <v>80</v>
      </c>
      <c r="G42" s="74" t="s">
        <v>81</v>
      </c>
      <c r="H42" s="72" t="s">
        <v>25</v>
      </c>
      <c r="I42" s="73" t="s">
        <v>82</v>
      </c>
      <c r="J42" s="93" t="str">
        <f>"208,66"</f>
        <v>208,66</v>
      </c>
      <c r="K42" s="79"/>
    </row>
    <row r="43" spans="1:11" s="2" customFormat="1" ht="12.75" x14ac:dyDescent="0.2">
      <c r="A43" s="75" t="s">
        <v>561</v>
      </c>
      <c r="B43" s="75" t="s">
        <v>553</v>
      </c>
      <c r="C43" s="76" t="s">
        <v>554</v>
      </c>
      <c r="D43" s="77" t="s">
        <v>562</v>
      </c>
      <c r="E43" s="83" t="str">
        <f>"41"</f>
        <v>41</v>
      </c>
      <c r="F43" s="74" t="s">
        <v>149</v>
      </c>
      <c r="G43" s="74" t="s">
        <v>150</v>
      </c>
      <c r="H43" s="72" t="s">
        <v>25</v>
      </c>
      <c r="I43" s="73" t="s">
        <v>151</v>
      </c>
      <c r="J43" s="93" t="str">
        <f>"193,57"</f>
        <v>193,57</v>
      </c>
      <c r="K43" s="79"/>
    </row>
    <row r="44" spans="1:11" s="2" customFormat="1" ht="12.75" x14ac:dyDescent="0.2">
      <c r="A44" s="75" t="s">
        <v>561</v>
      </c>
      <c r="B44" s="75" t="s">
        <v>553</v>
      </c>
      <c r="C44" s="76" t="s">
        <v>554</v>
      </c>
      <c r="D44" s="77" t="s">
        <v>562</v>
      </c>
      <c r="E44" s="83" t="str">
        <f>"42"</f>
        <v>42</v>
      </c>
      <c r="F44" s="74" t="s">
        <v>125</v>
      </c>
      <c r="G44" s="74" t="s">
        <v>126</v>
      </c>
      <c r="H44" s="72" t="s">
        <v>25</v>
      </c>
      <c r="I44" s="73" t="s">
        <v>127</v>
      </c>
      <c r="J44" s="93" t="str">
        <f>"186,18"</f>
        <v>186,18</v>
      </c>
      <c r="K44" s="79"/>
    </row>
    <row r="45" spans="1:11" s="2" customFormat="1" ht="12.75" x14ac:dyDescent="0.2">
      <c r="A45" s="75" t="s">
        <v>561</v>
      </c>
      <c r="B45" s="75" t="s">
        <v>553</v>
      </c>
      <c r="C45" s="76" t="s">
        <v>554</v>
      </c>
      <c r="D45" s="77" t="s">
        <v>562</v>
      </c>
      <c r="E45" s="83" t="str">
        <f>"43"</f>
        <v>43</v>
      </c>
      <c r="F45" s="74" t="s">
        <v>185</v>
      </c>
      <c r="G45" s="74" t="s">
        <v>186</v>
      </c>
      <c r="H45" s="72" t="s">
        <v>54</v>
      </c>
      <c r="I45" s="73" t="s">
        <v>187</v>
      </c>
      <c r="J45" s="93" t="str">
        <f>"183,80"</f>
        <v>183,80</v>
      </c>
      <c r="K45" s="79"/>
    </row>
    <row r="46" spans="1:11" s="2" customFormat="1" ht="12.75" x14ac:dyDescent="0.2">
      <c r="A46" s="75" t="s">
        <v>561</v>
      </c>
      <c r="B46" s="75" t="s">
        <v>553</v>
      </c>
      <c r="C46" s="76" t="s">
        <v>554</v>
      </c>
      <c r="D46" s="77" t="s">
        <v>562</v>
      </c>
      <c r="E46" s="83" t="str">
        <f>"44"</f>
        <v>44</v>
      </c>
      <c r="F46" s="74" t="s">
        <v>318</v>
      </c>
      <c r="G46" s="74" t="s">
        <v>319</v>
      </c>
      <c r="H46" s="72" t="s">
        <v>25</v>
      </c>
      <c r="I46" s="73" t="s">
        <v>320</v>
      </c>
      <c r="J46" s="93" t="str">
        <f>"178,06"</f>
        <v>178,06</v>
      </c>
      <c r="K46" s="79"/>
    </row>
    <row r="47" spans="1:11" s="2" customFormat="1" ht="12.75" x14ac:dyDescent="0.2">
      <c r="A47" s="75" t="s">
        <v>561</v>
      </c>
      <c r="B47" s="75" t="s">
        <v>553</v>
      </c>
      <c r="C47" s="76" t="s">
        <v>554</v>
      </c>
      <c r="D47" s="77" t="s">
        <v>562</v>
      </c>
      <c r="E47" s="83" t="str">
        <f>"45"</f>
        <v>45</v>
      </c>
      <c r="F47" s="74" t="s">
        <v>62</v>
      </c>
      <c r="G47" s="74" t="s">
        <v>63</v>
      </c>
      <c r="H47" s="72" t="s">
        <v>25</v>
      </c>
      <c r="I47" s="73" t="s">
        <v>64</v>
      </c>
      <c r="J47" s="93" t="str">
        <f>"173,41"</f>
        <v>173,41</v>
      </c>
      <c r="K47" s="79"/>
    </row>
    <row r="48" spans="1:11" s="2" customFormat="1" ht="12.75" x14ac:dyDescent="0.2">
      <c r="A48" s="75" t="s">
        <v>561</v>
      </c>
      <c r="B48" s="75" t="s">
        <v>553</v>
      </c>
      <c r="C48" s="76" t="s">
        <v>554</v>
      </c>
      <c r="D48" s="77" t="s">
        <v>562</v>
      </c>
      <c r="E48" s="83" t="str">
        <f>"46"</f>
        <v>46</v>
      </c>
      <c r="F48" s="74" t="s">
        <v>520</v>
      </c>
      <c r="G48" s="74" t="s">
        <v>521</v>
      </c>
      <c r="H48" s="72" t="s">
        <v>312</v>
      </c>
      <c r="I48" s="73" t="s">
        <v>522</v>
      </c>
      <c r="J48" s="93" t="str">
        <f>"169,70"</f>
        <v>169,70</v>
      </c>
      <c r="K48" s="79"/>
    </row>
    <row r="49" spans="1:11" s="2" customFormat="1" ht="12.75" x14ac:dyDescent="0.2">
      <c r="A49" s="75" t="s">
        <v>561</v>
      </c>
      <c r="B49" s="75" t="s">
        <v>553</v>
      </c>
      <c r="C49" s="76" t="s">
        <v>554</v>
      </c>
      <c r="D49" s="77" t="s">
        <v>562</v>
      </c>
      <c r="E49" s="83" t="str">
        <f>"47"</f>
        <v>47</v>
      </c>
      <c r="F49" s="74" t="s">
        <v>397</v>
      </c>
      <c r="G49" s="74" t="s">
        <v>398</v>
      </c>
      <c r="H49" s="72" t="s">
        <v>54</v>
      </c>
      <c r="I49" s="73" t="s">
        <v>399</v>
      </c>
      <c r="J49" s="93" t="str">
        <f>"168,70"</f>
        <v>168,70</v>
      </c>
      <c r="K49" s="79"/>
    </row>
    <row r="50" spans="1:11" s="2" customFormat="1" ht="12.75" x14ac:dyDescent="0.2">
      <c r="A50" s="75" t="s">
        <v>561</v>
      </c>
      <c r="B50" s="75" t="s">
        <v>553</v>
      </c>
      <c r="C50" s="76" t="s">
        <v>554</v>
      </c>
      <c r="D50" s="77" t="s">
        <v>562</v>
      </c>
      <c r="E50" s="83" t="str">
        <f>"48"</f>
        <v>48</v>
      </c>
      <c r="F50" s="74" t="s">
        <v>269</v>
      </c>
      <c r="G50" s="74" t="s">
        <v>270</v>
      </c>
      <c r="H50" s="72" t="s">
        <v>25</v>
      </c>
      <c r="I50" s="73" t="s">
        <v>271</v>
      </c>
      <c r="J50" s="93" t="str">
        <f>"166,94"</f>
        <v>166,94</v>
      </c>
      <c r="K50" s="79"/>
    </row>
    <row r="51" spans="1:11" s="2" customFormat="1" ht="12.75" x14ac:dyDescent="0.2">
      <c r="A51" s="75" t="s">
        <v>561</v>
      </c>
      <c r="B51" s="75" t="s">
        <v>553</v>
      </c>
      <c r="C51" s="76" t="s">
        <v>554</v>
      </c>
      <c r="D51" s="77" t="s">
        <v>562</v>
      </c>
      <c r="E51" s="83" t="str">
        <f>"49"</f>
        <v>49</v>
      </c>
      <c r="F51" s="74" t="s">
        <v>414</v>
      </c>
      <c r="G51" s="74" t="s">
        <v>415</v>
      </c>
      <c r="H51" s="72" t="s">
        <v>25</v>
      </c>
      <c r="I51" s="73" t="s">
        <v>416</v>
      </c>
      <c r="J51" s="93" t="str">
        <f>"159,21"</f>
        <v>159,21</v>
      </c>
      <c r="K51" s="79"/>
    </row>
    <row r="52" spans="1:11" s="2" customFormat="1" ht="12.75" x14ac:dyDescent="0.2">
      <c r="A52" s="75" t="s">
        <v>561</v>
      </c>
      <c r="B52" s="75" t="s">
        <v>553</v>
      </c>
      <c r="C52" s="76" t="s">
        <v>554</v>
      </c>
      <c r="D52" s="77" t="s">
        <v>562</v>
      </c>
      <c r="E52" s="83" t="str">
        <f>"50"</f>
        <v>50</v>
      </c>
      <c r="F52" s="74" t="s">
        <v>74</v>
      </c>
      <c r="G52" s="74" t="s">
        <v>75</v>
      </c>
      <c r="H52" s="72" t="s">
        <v>25</v>
      </c>
      <c r="I52" s="73" t="s">
        <v>76</v>
      </c>
      <c r="J52" s="93" t="str">
        <f>"150,84"</f>
        <v>150,84</v>
      </c>
      <c r="K52" s="79"/>
    </row>
    <row r="53" spans="1:11" s="2" customFormat="1" ht="12.75" x14ac:dyDescent="0.2">
      <c r="A53" s="75" t="s">
        <v>561</v>
      </c>
      <c r="B53" s="75" t="s">
        <v>553</v>
      </c>
      <c r="C53" s="76" t="s">
        <v>554</v>
      </c>
      <c r="D53" s="77" t="s">
        <v>562</v>
      </c>
      <c r="E53" s="83" t="str">
        <f>"51"</f>
        <v>51</v>
      </c>
      <c r="F53" s="74" t="s">
        <v>36</v>
      </c>
      <c r="G53" s="74" t="s">
        <v>37</v>
      </c>
      <c r="H53" s="72" t="s">
        <v>17</v>
      </c>
      <c r="I53" s="73" t="s">
        <v>38</v>
      </c>
      <c r="J53" s="93" t="str">
        <f>"146,92"</f>
        <v>146,92</v>
      </c>
      <c r="K53" s="79"/>
    </row>
    <row r="54" spans="1:11" s="2" customFormat="1" ht="12.75" x14ac:dyDescent="0.2">
      <c r="A54" s="75" t="s">
        <v>561</v>
      </c>
      <c r="B54" s="75" t="s">
        <v>553</v>
      </c>
      <c r="C54" s="76" t="s">
        <v>554</v>
      </c>
      <c r="D54" s="77" t="s">
        <v>562</v>
      </c>
      <c r="E54" s="83" t="str">
        <f>"52"</f>
        <v>52</v>
      </c>
      <c r="F54" s="74" t="s">
        <v>506</v>
      </c>
      <c r="G54" s="74" t="s">
        <v>220</v>
      </c>
      <c r="H54" s="72" t="s">
        <v>507</v>
      </c>
      <c r="I54" s="73" t="s">
        <v>508</v>
      </c>
      <c r="J54" s="93" t="str">
        <f>"143,07"</f>
        <v>143,07</v>
      </c>
      <c r="K54" s="79"/>
    </row>
    <row r="55" spans="1:11" s="2" customFormat="1" ht="12.75" x14ac:dyDescent="0.2">
      <c r="A55" s="75" t="s">
        <v>561</v>
      </c>
      <c r="B55" s="75" t="s">
        <v>553</v>
      </c>
      <c r="C55" s="76" t="s">
        <v>554</v>
      </c>
      <c r="D55" s="77" t="s">
        <v>562</v>
      </c>
      <c r="E55" s="83" t="str">
        <f>"53"</f>
        <v>53</v>
      </c>
      <c r="F55" s="74" t="s">
        <v>391</v>
      </c>
      <c r="G55" s="74" t="s">
        <v>392</v>
      </c>
      <c r="H55" s="72" t="s">
        <v>17</v>
      </c>
      <c r="I55" s="73" t="s">
        <v>393</v>
      </c>
      <c r="J55" s="93" t="str">
        <f>"142,63"</f>
        <v>142,63</v>
      </c>
      <c r="K55" s="79"/>
    </row>
    <row r="56" spans="1:11" s="2" customFormat="1" ht="12.75" x14ac:dyDescent="0.2">
      <c r="A56" s="75" t="s">
        <v>561</v>
      </c>
      <c r="B56" s="75" t="s">
        <v>553</v>
      </c>
      <c r="C56" s="76" t="s">
        <v>554</v>
      </c>
      <c r="D56" s="77" t="s">
        <v>562</v>
      </c>
      <c r="E56" s="83" t="str">
        <f>"54"</f>
        <v>54</v>
      </c>
      <c r="F56" s="74" t="s">
        <v>197</v>
      </c>
      <c r="G56" s="74" t="s">
        <v>198</v>
      </c>
      <c r="H56" s="72" t="s">
        <v>9</v>
      </c>
      <c r="I56" s="73" t="s">
        <v>199</v>
      </c>
      <c r="J56" s="93" t="str">
        <f>"141,18"</f>
        <v>141,18</v>
      </c>
      <c r="K56" s="79"/>
    </row>
    <row r="57" spans="1:11" s="2" customFormat="1" ht="12.75" x14ac:dyDescent="0.2">
      <c r="A57" s="75" t="s">
        <v>561</v>
      </c>
      <c r="B57" s="75" t="s">
        <v>553</v>
      </c>
      <c r="C57" s="76" t="s">
        <v>554</v>
      </c>
      <c r="D57" s="77" t="s">
        <v>562</v>
      </c>
      <c r="E57" s="83" t="str">
        <f>"55"</f>
        <v>55</v>
      </c>
      <c r="F57" s="74" t="s">
        <v>509</v>
      </c>
      <c r="G57" s="74" t="s">
        <v>510</v>
      </c>
      <c r="H57" s="72" t="s">
        <v>450</v>
      </c>
      <c r="I57" s="73" t="s">
        <v>511</v>
      </c>
      <c r="J57" s="93" t="str">
        <f>"140,67"</f>
        <v>140,67</v>
      </c>
      <c r="K57" s="79"/>
    </row>
    <row r="58" spans="1:11" s="2" customFormat="1" ht="12.75" x14ac:dyDescent="0.2">
      <c r="A58" s="75" t="s">
        <v>561</v>
      </c>
      <c r="B58" s="75" t="s">
        <v>553</v>
      </c>
      <c r="C58" s="76" t="s">
        <v>554</v>
      </c>
      <c r="D58" s="77" t="s">
        <v>562</v>
      </c>
      <c r="E58" s="83" t="str">
        <f>"56"</f>
        <v>56</v>
      </c>
      <c r="F58" s="74" t="s">
        <v>49</v>
      </c>
      <c r="G58" s="74" t="s">
        <v>50</v>
      </c>
      <c r="H58" s="72" t="s">
        <v>17</v>
      </c>
      <c r="I58" s="73" t="s">
        <v>51</v>
      </c>
      <c r="J58" s="93" t="str">
        <f>"134,41"</f>
        <v>134,41</v>
      </c>
      <c r="K58" s="79"/>
    </row>
    <row r="59" spans="1:11" s="2" customFormat="1" ht="12.75" x14ac:dyDescent="0.2">
      <c r="A59" s="75" t="s">
        <v>561</v>
      </c>
      <c r="B59" s="75" t="s">
        <v>553</v>
      </c>
      <c r="C59" s="76" t="s">
        <v>554</v>
      </c>
      <c r="D59" s="77" t="s">
        <v>562</v>
      </c>
      <c r="E59" s="83" t="str">
        <f>"57"</f>
        <v>57</v>
      </c>
      <c r="F59" s="74" t="s">
        <v>56</v>
      </c>
      <c r="G59" s="74" t="s">
        <v>57</v>
      </c>
      <c r="H59" s="72" t="s">
        <v>25</v>
      </c>
      <c r="I59" s="73" t="s">
        <v>58</v>
      </c>
      <c r="J59" s="93" t="str">
        <f>"132,76"</f>
        <v>132,76</v>
      </c>
      <c r="K59" s="79"/>
    </row>
    <row r="60" spans="1:11" s="2" customFormat="1" ht="12.75" x14ac:dyDescent="0.2">
      <c r="A60" s="75" t="s">
        <v>561</v>
      </c>
      <c r="B60" s="75" t="s">
        <v>553</v>
      </c>
      <c r="C60" s="76" t="s">
        <v>554</v>
      </c>
      <c r="D60" s="77" t="s">
        <v>562</v>
      </c>
      <c r="E60" s="83" t="str">
        <f>"58"</f>
        <v>58</v>
      </c>
      <c r="F60" s="74" t="s">
        <v>43</v>
      </c>
      <c r="G60" s="74" t="s">
        <v>44</v>
      </c>
      <c r="H60" s="72" t="s">
        <v>25</v>
      </c>
      <c r="I60" s="73" t="s">
        <v>45</v>
      </c>
      <c r="J60" s="93" t="str">
        <f>"132,32"</f>
        <v>132,32</v>
      </c>
      <c r="K60" s="79"/>
    </row>
    <row r="61" spans="1:11" s="2" customFormat="1" ht="12.75" x14ac:dyDescent="0.2">
      <c r="A61" s="75" t="s">
        <v>561</v>
      </c>
      <c r="B61" s="75" t="s">
        <v>553</v>
      </c>
      <c r="C61" s="76" t="s">
        <v>554</v>
      </c>
      <c r="D61" s="77" t="s">
        <v>562</v>
      </c>
      <c r="E61" s="83" t="str">
        <f>"59"</f>
        <v>59</v>
      </c>
      <c r="F61" s="74" t="s">
        <v>409</v>
      </c>
      <c r="G61" s="74" t="s">
        <v>410</v>
      </c>
      <c r="H61" s="72" t="s">
        <v>54</v>
      </c>
      <c r="I61" s="73" t="s">
        <v>564</v>
      </c>
      <c r="J61" s="93" t="str">
        <f>"123,03"</f>
        <v>123,03</v>
      </c>
      <c r="K61" s="79"/>
    </row>
    <row r="62" spans="1:11" s="2" customFormat="1" ht="12.75" x14ac:dyDescent="0.2">
      <c r="A62" s="75" t="s">
        <v>561</v>
      </c>
      <c r="B62" s="75" t="s">
        <v>553</v>
      </c>
      <c r="C62" s="76" t="s">
        <v>554</v>
      </c>
      <c r="D62" s="77" t="s">
        <v>562</v>
      </c>
      <c r="E62" s="83" t="str">
        <f>"60"</f>
        <v>60</v>
      </c>
      <c r="F62" s="74" t="s">
        <v>265</v>
      </c>
      <c r="G62" s="74" t="s">
        <v>266</v>
      </c>
      <c r="H62" s="72" t="s">
        <v>17</v>
      </c>
      <c r="I62" s="73" t="s">
        <v>267</v>
      </c>
      <c r="J62" s="93" t="str">
        <f>"121,64"</f>
        <v>121,64</v>
      </c>
      <c r="K62" s="79"/>
    </row>
    <row r="63" spans="1:11" s="2" customFormat="1" ht="12.75" x14ac:dyDescent="0.2">
      <c r="A63" s="75" t="s">
        <v>561</v>
      </c>
      <c r="B63" s="75" t="s">
        <v>553</v>
      </c>
      <c r="C63" s="76" t="s">
        <v>554</v>
      </c>
      <c r="D63" s="77" t="s">
        <v>562</v>
      </c>
      <c r="E63" s="83" t="str">
        <f>"61"</f>
        <v>61</v>
      </c>
      <c r="F63" s="74" t="s">
        <v>114</v>
      </c>
      <c r="G63" s="74" t="s">
        <v>115</v>
      </c>
      <c r="H63" s="72" t="s">
        <v>17</v>
      </c>
      <c r="I63" s="73" t="s">
        <v>116</v>
      </c>
      <c r="J63" s="93" t="str">
        <f>"108,12"</f>
        <v>108,12</v>
      </c>
      <c r="K63" s="79"/>
    </row>
    <row r="64" spans="1:11" s="2" customFormat="1" ht="12.75" x14ac:dyDescent="0.2">
      <c r="A64" s="75" t="s">
        <v>561</v>
      </c>
      <c r="B64" s="75" t="s">
        <v>553</v>
      </c>
      <c r="C64" s="76" t="s">
        <v>554</v>
      </c>
      <c r="D64" s="77" t="s">
        <v>562</v>
      </c>
      <c r="E64" s="83" t="str">
        <f>"62"</f>
        <v>62</v>
      </c>
      <c r="F64" s="74" t="s">
        <v>437</v>
      </c>
      <c r="G64" s="74" t="s">
        <v>438</v>
      </c>
      <c r="H64" s="72" t="s">
        <v>21</v>
      </c>
      <c r="I64" s="73" t="s">
        <v>439</v>
      </c>
      <c r="J64" s="93" t="str">
        <f>"107,12"</f>
        <v>107,12</v>
      </c>
      <c r="K64" s="79"/>
    </row>
    <row r="65" spans="1:11" s="2" customFormat="1" ht="12.75" x14ac:dyDescent="0.2">
      <c r="A65" s="75" t="s">
        <v>561</v>
      </c>
      <c r="B65" s="75" t="s">
        <v>553</v>
      </c>
      <c r="C65" s="76" t="s">
        <v>554</v>
      </c>
      <c r="D65" s="77" t="s">
        <v>562</v>
      </c>
      <c r="E65" s="83" t="str">
        <f>"63"</f>
        <v>63</v>
      </c>
      <c r="F65" s="74" t="s">
        <v>339</v>
      </c>
      <c r="G65" s="74" t="s">
        <v>340</v>
      </c>
      <c r="H65" s="72" t="s">
        <v>54</v>
      </c>
      <c r="I65" s="73" t="s">
        <v>341</v>
      </c>
      <c r="J65" s="93" t="str">
        <f>"106,12"</f>
        <v>106,12</v>
      </c>
      <c r="K65" s="79"/>
    </row>
    <row r="66" spans="1:11" s="2" customFormat="1" ht="12.75" x14ac:dyDescent="0.2">
      <c r="A66" s="75" t="s">
        <v>561</v>
      </c>
      <c r="B66" s="75" t="s">
        <v>553</v>
      </c>
      <c r="C66" s="76" t="s">
        <v>554</v>
      </c>
      <c r="D66" s="77" t="s">
        <v>562</v>
      </c>
      <c r="E66" s="83" t="str">
        <f>"64"</f>
        <v>64</v>
      </c>
      <c r="F66" s="74" t="s">
        <v>387</v>
      </c>
      <c r="G66" s="74" t="s">
        <v>115</v>
      </c>
      <c r="H66" s="72" t="s">
        <v>17</v>
      </c>
      <c r="I66" s="73" t="s">
        <v>388</v>
      </c>
      <c r="J66" s="93" t="str">
        <f>"103,80"</f>
        <v>103,80</v>
      </c>
      <c r="K66" s="79"/>
    </row>
    <row r="67" spans="1:11" s="2" customFormat="1" ht="12.75" x14ac:dyDescent="0.2">
      <c r="A67" s="75" t="s">
        <v>561</v>
      </c>
      <c r="B67" s="75" t="s">
        <v>553</v>
      </c>
      <c r="C67" s="76" t="s">
        <v>554</v>
      </c>
      <c r="D67" s="77" t="s">
        <v>562</v>
      </c>
      <c r="E67" s="83" t="str">
        <f>"65"</f>
        <v>65</v>
      </c>
      <c r="F67" s="74" t="s">
        <v>253</v>
      </c>
      <c r="G67" s="74" t="s">
        <v>254</v>
      </c>
      <c r="H67" s="72" t="s">
        <v>17</v>
      </c>
      <c r="I67" s="73" t="s">
        <v>255</v>
      </c>
      <c r="J67" s="93" t="str">
        <f>"90,25"</f>
        <v>90,25</v>
      </c>
      <c r="K67" s="79"/>
    </row>
    <row r="68" spans="1:11" s="2" customFormat="1" ht="12.75" x14ac:dyDescent="0.2">
      <c r="A68" s="75" t="s">
        <v>561</v>
      </c>
      <c r="B68" s="75" t="s">
        <v>553</v>
      </c>
      <c r="C68" s="76" t="s">
        <v>554</v>
      </c>
      <c r="D68" s="77" t="s">
        <v>562</v>
      </c>
      <c r="E68" s="83" t="str">
        <f>"66"</f>
        <v>66</v>
      </c>
      <c r="F68" s="74" t="s">
        <v>30</v>
      </c>
      <c r="G68" s="74" t="s">
        <v>31</v>
      </c>
      <c r="H68" s="72" t="s">
        <v>17</v>
      </c>
      <c r="I68" s="73" t="s">
        <v>32</v>
      </c>
      <c r="J68" s="93" t="str">
        <f>"90,25"</f>
        <v>90,25</v>
      </c>
      <c r="K68" s="79"/>
    </row>
    <row r="69" spans="1:11" s="2" customFormat="1" ht="12.75" x14ac:dyDescent="0.2">
      <c r="A69" s="75" t="s">
        <v>561</v>
      </c>
      <c r="B69" s="75" t="s">
        <v>553</v>
      </c>
      <c r="C69" s="76" t="s">
        <v>554</v>
      </c>
      <c r="D69" s="77" t="s">
        <v>562</v>
      </c>
      <c r="E69" s="83" t="str">
        <f>"67"</f>
        <v>67</v>
      </c>
      <c r="F69" s="74" t="s">
        <v>333</v>
      </c>
      <c r="G69" s="74" t="s">
        <v>334</v>
      </c>
      <c r="H69" s="72" t="s">
        <v>21</v>
      </c>
      <c r="I69" s="73" t="s">
        <v>335</v>
      </c>
      <c r="J69" s="93" t="str">
        <f>"90,25"</f>
        <v>90,25</v>
      </c>
      <c r="K69" s="79"/>
    </row>
    <row r="70" spans="1:11" s="2" customFormat="1" ht="12.75" x14ac:dyDescent="0.2">
      <c r="A70" s="75" t="s">
        <v>561</v>
      </c>
      <c r="B70" s="75" t="s">
        <v>553</v>
      </c>
      <c r="C70" s="76" t="s">
        <v>554</v>
      </c>
      <c r="D70" s="77" t="s">
        <v>562</v>
      </c>
      <c r="E70" s="83" t="str">
        <f>"68"</f>
        <v>68</v>
      </c>
      <c r="F70" s="74" t="s">
        <v>504</v>
      </c>
      <c r="G70" s="74" t="s">
        <v>242</v>
      </c>
      <c r="H70" s="72" t="s">
        <v>312</v>
      </c>
      <c r="I70" s="73" t="s">
        <v>505</v>
      </c>
      <c r="J70" s="93" t="str">
        <f>"90,25"</f>
        <v>90,25</v>
      </c>
      <c r="K70" s="79"/>
    </row>
    <row r="71" spans="1:11" s="2" customFormat="1" ht="12.75" x14ac:dyDescent="0.2">
      <c r="A71" s="75" t="s">
        <v>561</v>
      </c>
      <c r="B71" s="75" t="s">
        <v>553</v>
      </c>
      <c r="C71" s="76" t="s">
        <v>554</v>
      </c>
      <c r="D71" s="77" t="s">
        <v>562</v>
      </c>
      <c r="E71" s="83" t="str">
        <f>"69"</f>
        <v>69</v>
      </c>
      <c r="F71" s="74" t="s">
        <v>236</v>
      </c>
      <c r="G71" s="74" t="s">
        <v>180</v>
      </c>
      <c r="H71" s="72" t="s">
        <v>54</v>
      </c>
      <c r="I71" s="73" t="s">
        <v>237</v>
      </c>
      <c r="J71" s="93" t="str">
        <f>"89,25"</f>
        <v>89,25</v>
      </c>
      <c r="K71" s="79"/>
    </row>
    <row r="72" spans="1:11" s="2" customFormat="1" ht="12.75" x14ac:dyDescent="0.2">
      <c r="A72" s="75" t="s">
        <v>561</v>
      </c>
      <c r="B72" s="75" t="s">
        <v>553</v>
      </c>
      <c r="C72" s="76" t="s">
        <v>554</v>
      </c>
      <c r="D72" s="77" t="s">
        <v>562</v>
      </c>
      <c r="E72" s="83" t="str">
        <f>"70"</f>
        <v>70</v>
      </c>
      <c r="F72" s="74" t="s">
        <v>423</v>
      </c>
      <c r="G72" s="74" t="s">
        <v>180</v>
      </c>
      <c r="H72" s="72" t="s">
        <v>9</v>
      </c>
      <c r="I72" s="73" t="s">
        <v>425</v>
      </c>
      <c r="J72" s="93" t="str">
        <f>"88,25"</f>
        <v>88,25</v>
      </c>
      <c r="K72" s="79"/>
    </row>
    <row r="73" spans="1:11" s="2" customFormat="1" ht="12.75" x14ac:dyDescent="0.2">
      <c r="A73" s="75" t="s">
        <v>561</v>
      </c>
      <c r="B73" s="75" t="s">
        <v>553</v>
      </c>
      <c r="C73" s="76" t="s">
        <v>554</v>
      </c>
      <c r="D73" s="77" t="s">
        <v>562</v>
      </c>
      <c r="E73" s="83" t="str">
        <f>"71"</f>
        <v>71</v>
      </c>
      <c r="F73" s="74" t="s">
        <v>137</v>
      </c>
      <c r="G73" s="74" t="s">
        <v>138</v>
      </c>
      <c r="H73" s="72" t="s">
        <v>17</v>
      </c>
      <c r="I73" s="73" t="s">
        <v>139</v>
      </c>
      <c r="J73" s="93" t="str">
        <f>"86,25"</f>
        <v>86,25</v>
      </c>
      <c r="K73" s="79"/>
    </row>
    <row r="74" spans="1:11" s="2" customFormat="1" ht="12.75" x14ac:dyDescent="0.2">
      <c r="A74" s="75" t="s">
        <v>561</v>
      </c>
      <c r="B74" s="75" t="s">
        <v>553</v>
      </c>
      <c r="C74" s="76" t="s">
        <v>554</v>
      </c>
      <c r="D74" s="77" t="s">
        <v>562</v>
      </c>
      <c r="E74" s="83" t="str">
        <f>"71"</f>
        <v>71</v>
      </c>
      <c r="F74" s="74" t="s">
        <v>7</v>
      </c>
      <c r="G74" s="74" t="s">
        <v>8</v>
      </c>
      <c r="H74" s="72" t="s">
        <v>9</v>
      </c>
      <c r="I74" s="73" t="s">
        <v>10</v>
      </c>
      <c r="J74" s="93" t="str">
        <f>"86,25"</f>
        <v>86,25</v>
      </c>
      <c r="K74" s="79"/>
    </row>
    <row r="75" spans="1:11" s="2" customFormat="1" ht="12.75" x14ac:dyDescent="0.2">
      <c r="A75" s="75" t="s">
        <v>561</v>
      </c>
      <c r="B75" s="75" t="s">
        <v>553</v>
      </c>
      <c r="C75" s="76" t="s">
        <v>554</v>
      </c>
      <c r="D75" s="77" t="s">
        <v>562</v>
      </c>
      <c r="E75" s="83" t="str">
        <f>"73"</f>
        <v>73</v>
      </c>
      <c r="F75" s="74" t="s">
        <v>429</v>
      </c>
      <c r="G75" s="74" t="s">
        <v>180</v>
      </c>
      <c r="H75" s="72" t="s">
        <v>9</v>
      </c>
      <c r="I75" s="73" t="s">
        <v>430</v>
      </c>
      <c r="J75" s="93" t="str">
        <f>"76,97"</f>
        <v>76,97</v>
      </c>
      <c r="K75" s="79"/>
    </row>
    <row r="76" spans="1:11" s="2" customFormat="1" ht="12.75" x14ac:dyDescent="0.2">
      <c r="A76" s="75" t="s">
        <v>561</v>
      </c>
      <c r="B76" s="75" t="s">
        <v>553</v>
      </c>
      <c r="C76" s="76" t="s">
        <v>554</v>
      </c>
      <c r="D76" s="77" t="s">
        <v>562</v>
      </c>
      <c r="E76" s="83" t="str">
        <f>"74"</f>
        <v>74</v>
      </c>
      <c r="F76" s="74" t="s">
        <v>484</v>
      </c>
      <c r="G76" s="74" t="s">
        <v>8</v>
      </c>
      <c r="H76" s="72" t="s">
        <v>17</v>
      </c>
      <c r="I76" s="73" t="s">
        <v>485</v>
      </c>
      <c r="J76" s="93" t="str">
        <f>"40,90"</f>
        <v>40,90</v>
      </c>
      <c r="K76" s="79"/>
    </row>
    <row r="77" spans="1:11" s="2" customFormat="1" ht="12.75" x14ac:dyDescent="0.2">
      <c r="A77" s="75" t="s">
        <v>561</v>
      </c>
      <c r="B77" s="75" t="s">
        <v>553</v>
      </c>
      <c r="C77" s="76" t="s">
        <v>554</v>
      </c>
      <c r="D77" s="77" t="s">
        <v>562</v>
      </c>
      <c r="E77" s="83" t="str">
        <f>"NC"</f>
        <v>NC</v>
      </c>
      <c r="F77" s="74" t="s">
        <v>565</v>
      </c>
      <c r="G77" s="74" t="s">
        <v>566</v>
      </c>
      <c r="H77" s="72" t="s">
        <v>312</v>
      </c>
      <c r="I77" s="73" t="s">
        <v>567</v>
      </c>
      <c r="J77" s="93" t="s">
        <v>568</v>
      </c>
      <c r="K77" s="79"/>
    </row>
    <row r="78" spans="1:11" s="2" customFormat="1" ht="12.75" x14ac:dyDescent="0.2">
      <c r="A78" s="75" t="s">
        <v>561</v>
      </c>
      <c r="B78" s="75" t="s">
        <v>553</v>
      </c>
      <c r="C78" s="76" t="s">
        <v>554</v>
      </c>
      <c r="D78" s="77" t="s">
        <v>562</v>
      </c>
      <c r="E78" s="83" t="str">
        <f>"NC"</f>
        <v>NC</v>
      </c>
      <c r="F78" s="74" t="s">
        <v>241</v>
      </c>
      <c r="G78" s="74" t="s">
        <v>242</v>
      </c>
      <c r="H78" s="72" t="s">
        <v>13</v>
      </c>
      <c r="I78" s="73" t="s">
        <v>243</v>
      </c>
      <c r="J78" s="93" t="s">
        <v>568</v>
      </c>
      <c r="K78" s="79"/>
    </row>
    <row r="79" spans="1:11" s="2" customFormat="1" ht="12.75" x14ac:dyDescent="0.2">
      <c r="A79" s="75" t="s">
        <v>561</v>
      </c>
      <c r="B79" s="75" t="s">
        <v>553</v>
      </c>
      <c r="C79" s="76" t="s">
        <v>554</v>
      </c>
      <c r="D79" s="77" t="s">
        <v>562</v>
      </c>
      <c r="E79" s="83" t="str">
        <f>"NC"</f>
        <v>NC</v>
      </c>
      <c r="F79" s="74" t="s">
        <v>102</v>
      </c>
      <c r="G79" s="74" t="s">
        <v>103</v>
      </c>
      <c r="H79" s="72" t="s">
        <v>13</v>
      </c>
      <c r="I79" s="73" t="s">
        <v>104</v>
      </c>
      <c r="J79" s="93" t="s">
        <v>568</v>
      </c>
      <c r="K79" s="79"/>
    </row>
    <row r="80" spans="1:11" s="2" customFormat="1" ht="12.75" x14ac:dyDescent="0.2">
      <c r="A80" s="75"/>
      <c r="B80" s="75"/>
      <c r="C80" s="76"/>
      <c r="D80" s="77"/>
      <c r="E80" s="83"/>
      <c r="F80" s="78"/>
      <c r="G80" s="78"/>
      <c r="H80" s="91"/>
      <c r="I80" s="91"/>
      <c r="J80" s="92"/>
      <c r="K80" s="79"/>
    </row>
    <row r="81" spans="1:11" s="2" customFormat="1" ht="12.75" x14ac:dyDescent="0.2">
      <c r="A81" s="75" t="s">
        <v>561</v>
      </c>
      <c r="B81" s="75" t="s">
        <v>553</v>
      </c>
      <c r="C81" s="80" t="s">
        <v>557</v>
      </c>
      <c r="D81" s="77" t="s">
        <v>562</v>
      </c>
      <c r="E81" s="89">
        <v>1</v>
      </c>
      <c r="F81" s="90" t="s">
        <v>288</v>
      </c>
      <c r="G81" s="90" t="s">
        <v>289</v>
      </c>
      <c r="H81" s="72" t="s">
        <v>41</v>
      </c>
      <c r="I81" s="73" t="s">
        <v>290</v>
      </c>
      <c r="J81" s="93">
        <v>2568.8000000000002</v>
      </c>
      <c r="K81" s="79"/>
    </row>
    <row r="82" spans="1:11" s="2" customFormat="1" ht="12.75" x14ac:dyDescent="0.2">
      <c r="A82" s="75" t="s">
        <v>561</v>
      </c>
      <c r="B82" s="75" t="s">
        <v>553</v>
      </c>
      <c r="C82" s="80" t="s">
        <v>557</v>
      </c>
      <c r="D82" s="77" t="s">
        <v>562</v>
      </c>
      <c r="E82" s="84">
        <v>2</v>
      </c>
      <c r="F82" s="90" t="s">
        <v>39</v>
      </c>
      <c r="G82" s="90" t="s">
        <v>40</v>
      </c>
      <c r="H82" s="72" t="s">
        <v>41</v>
      </c>
      <c r="I82" s="73" t="s">
        <v>42</v>
      </c>
      <c r="J82" s="93">
        <v>2552.8000000000002</v>
      </c>
      <c r="K82" s="79"/>
    </row>
    <row r="83" spans="1:11" s="2" customFormat="1" ht="12.75" x14ac:dyDescent="0.2">
      <c r="A83" s="75" t="s">
        <v>561</v>
      </c>
      <c r="B83" s="75" t="s">
        <v>553</v>
      </c>
      <c r="C83" s="80" t="s">
        <v>557</v>
      </c>
      <c r="D83" s="77" t="s">
        <v>562</v>
      </c>
      <c r="E83" s="84" t="str">
        <f>"3"</f>
        <v>3</v>
      </c>
      <c r="F83" s="90" t="s">
        <v>228</v>
      </c>
      <c r="G83" s="90" t="s">
        <v>229</v>
      </c>
      <c r="H83" s="72" t="s">
        <v>54</v>
      </c>
      <c r="I83" s="73" t="s">
        <v>230</v>
      </c>
      <c r="J83" s="93">
        <v>1040.8</v>
      </c>
      <c r="K83" s="81"/>
    </row>
    <row r="84" spans="1:11" s="2" customFormat="1" ht="12.75" x14ac:dyDescent="0.2">
      <c r="A84" s="75" t="s">
        <v>561</v>
      </c>
      <c r="B84" s="75" t="s">
        <v>553</v>
      </c>
      <c r="C84" s="80" t="s">
        <v>557</v>
      </c>
      <c r="D84" s="77" t="s">
        <v>562</v>
      </c>
      <c r="E84" s="84" t="str">
        <f>"4"</f>
        <v>4</v>
      </c>
      <c r="F84" s="90" t="s">
        <v>272</v>
      </c>
      <c r="G84" s="90" t="s">
        <v>273</v>
      </c>
      <c r="H84" s="72" t="s">
        <v>25</v>
      </c>
      <c r="I84" s="73" t="s">
        <v>274</v>
      </c>
      <c r="J84" s="93" t="str">
        <f>"789,80"</f>
        <v>789,80</v>
      </c>
      <c r="K84" s="79"/>
    </row>
    <row r="85" spans="1:11" s="2" customFormat="1" ht="12.75" x14ac:dyDescent="0.2">
      <c r="A85" s="75" t="s">
        <v>561</v>
      </c>
      <c r="B85" s="75" t="s">
        <v>553</v>
      </c>
      <c r="C85" s="80" t="s">
        <v>557</v>
      </c>
      <c r="D85" s="77" t="s">
        <v>562</v>
      </c>
      <c r="E85" s="84" t="str">
        <f>"5"</f>
        <v>5</v>
      </c>
      <c r="F85" s="90" t="s">
        <v>27</v>
      </c>
      <c r="G85" s="90" t="s">
        <v>28</v>
      </c>
      <c r="H85" s="72" t="s">
        <v>25</v>
      </c>
      <c r="I85" s="73" t="s">
        <v>29</v>
      </c>
      <c r="J85" s="93" t="str">
        <f>"636,13"</f>
        <v>636,13</v>
      </c>
      <c r="K85" s="79"/>
    </row>
    <row r="86" spans="1:11" s="2" customFormat="1" ht="12.75" x14ac:dyDescent="0.2">
      <c r="A86" s="75" t="s">
        <v>561</v>
      </c>
      <c r="B86" s="75" t="s">
        <v>553</v>
      </c>
      <c r="C86" s="80" t="s">
        <v>557</v>
      </c>
      <c r="D86" s="77" t="s">
        <v>562</v>
      </c>
      <c r="E86" s="84" t="str">
        <f>"6"</f>
        <v>6</v>
      </c>
      <c r="F86" s="90" t="s">
        <v>123</v>
      </c>
      <c r="G86" s="90" t="s">
        <v>118</v>
      </c>
      <c r="H86" s="72" t="s">
        <v>25</v>
      </c>
      <c r="I86" s="73" t="s">
        <v>124</v>
      </c>
      <c r="J86" s="93" t="str">
        <f>"599,80"</f>
        <v>599,80</v>
      </c>
      <c r="K86" s="79"/>
    </row>
    <row r="87" spans="1:11" s="2" customFormat="1" ht="12.75" x14ac:dyDescent="0.2">
      <c r="A87" s="75" t="s">
        <v>561</v>
      </c>
      <c r="B87" s="75" t="s">
        <v>553</v>
      </c>
      <c r="C87" s="80" t="s">
        <v>557</v>
      </c>
      <c r="D87" s="77" t="s">
        <v>562</v>
      </c>
      <c r="E87" s="84" t="str">
        <f>"7"</f>
        <v>7</v>
      </c>
      <c r="F87" s="90" t="s">
        <v>234</v>
      </c>
      <c r="G87" s="90" t="s">
        <v>208</v>
      </c>
      <c r="H87" s="72" t="s">
        <v>25</v>
      </c>
      <c r="I87" s="73" t="s">
        <v>235</v>
      </c>
      <c r="J87" s="93" t="str">
        <f>"576,02"</f>
        <v>576,02</v>
      </c>
      <c r="K87" s="79"/>
    </row>
    <row r="88" spans="1:11" s="2" customFormat="1" ht="12.75" x14ac:dyDescent="0.2">
      <c r="A88" s="75" t="s">
        <v>561</v>
      </c>
      <c r="B88" s="75" t="s">
        <v>553</v>
      </c>
      <c r="C88" s="80" t="s">
        <v>557</v>
      </c>
      <c r="D88" s="77" t="s">
        <v>562</v>
      </c>
      <c r="E88" s="84" t="str">
        <f>"8"</f>
        <v>8</v>
      </c>
      <c r="F88" s="90" t="s">
        <v>165</v>
      </c>
      <c r="G88" s="90" t="s">
        <v>166</v>
      </c>
      <c r="H88" s="72" t="s">
        <v>17</v>
      </c>
      <c r="I88" s="73" t="s">
        <v>167</v>
      </c>
      <c r="J88" s="93" t="str">
        <f>"493,69"</f>
        <v>493,69</v>
      </c>
      <c r="K88" s="79"/>
    </row>
    <row r="89" spans="1:11" s="2" customFormat="1" ht="12.75" x14ac:dyDescent="0.2">
      <c r="A89" s="75" t="s">
        <v>561</v>
      </c>
      <c r="B89" s="75" t="s">
        <v>553</v>
      </c>
      <c r="C89" s="80" t="s">
        <v>557</v>
      </c>
      <c r="D89" s="77" t="s">
        <v>562</v>
      </c>
      <c r="E89" s="84" t="str">
        <f>"9"</f>
        <v>9</v>
      </c>
      <c r="F89" s="90" t="s">
        <v>11</v>
      </c>
      <c r="G89" s="90" t="s">
        <v>12</v>
      </c>
      <c r="H89" s="72" t="s">
        <v>13</v>
      </c>
      <c r="I89" s="73" t="s">
        <v>14</v>
      </c>
      <c r="J89" s="93" t="str">
        <f>"435,13"</f>
        <v>435,13</v>
      </c>
      <c r="K89" s="79"/>
    </row>
    <row r="90" spans="1:11" s="2" customFormat="1" ht="12.75" x14ac:dyDescent="0.2">
      <c r="A90" s="75" t="s">
        <v>561</v>
      </c>
      <c r="B90" s="75" t="s">
        <v>553</v>
      </c>
      <c r="C90" s="80" t="s">
        <v>557</v>
      </c>
      <c r="D90" s="77" t="s">
        <v>562</v>
      </c>
      <c r="E90" s="84" t="str">
        <f>"10"</f>
        <v>10</v>
      </c>
      <c r="F90" s="90" t="s">
        <v>250</v>
      </c>
      <c r="G90" s="90" t="s">
        <v>251</v>
      </c>
      <c r="H90" s="72" t="s">
        <v>25</v>
      </c>
      <c r="I90" s="73" t="s">
        <v>252</v>
      </c>
      <c r="J90" s="93" t="str">
        <f>"429,13"</f>
        <v>429,13</v>
      </c>
      <c r="K90" s="79"/>
    </row>
    <row r="91" spans="1:11" s="2" customFormat="1" ht="12.75" x14ac:dyDescent="0.2">
      <c r="A91" s="75" t="s">
        <v>561</v>
      </c>
      <c r="B91" s="75" t="s">
        <v>553</v>
      </c>
      <c r="C91" s="80" t="s">
        <v>557</v>
      </c>
      <c r="D91" s="77" t="s">
        <v>562</v>
      </c>
      <c r="E91" s="84" t="str">
        <f>"11"</f>
        <v>11</v>
      </c>
      <c r="F91" s="90" t="s">
        <v>194</v>
      </c>
      <c r="G91" s="90" t="s">
        <v>195</v>
      </c>
      <c r="H91" s="72" t="s">
        <v>9</v>
      </c>
      <c r="I91" s="73" t="s">
        <v>196</v>
      </c>
      <c r="J91" s="93" t="str">
        <f>"388,13"</f>
        <v>388,13</v>
      </c>
      <c r="K91" s="79"/>
    </row>
    <row r="92" spans="1:11" s="2" customFormat="1" ht="12.75" x14ac:dyDescent="0.2">
      <c r="A92" s="75" t="s">
        <v>561</v>
      </c>
      <c r="B92" s="75" t="s">
        <v>553</v>
      </c>
      <c r="C92" s="80" t="s">
        <v>557</v>
      </c>
      <c r="D92" s="77" t="s">
        <v>562</v>
      </c>
      <c r="E92" s="84" t="str">
        <f>"12"</f>
        <v>12</v>
      </c>
      <c r="F92" s="90" t="s">
        <v>268</v>
      </c>
      <c r="G92" s="90" t="s">
        <v>166</v>
      </c>
      <c r="H92" s="72" t="s">
        <v>25</v>
      </c>
      <c r="I92" s="73" t="s">
        <v>161</v>
      </c>
      <c r="J92" s="93" t="str">
        <f>"329,02"</f>
        <v>329,02</v>
      </c>
      <c r="K92" s="79"/>
    </row>
    <row r="93" spans="1:11" s="2" customFormat="1" ht="12.75" x14ac:dyDescent="0.2">
      <c r="A93" s="75" t="s">
        <v>561</v>
      </c>
      <c r="B93" s="75" t="s">
        <v>553</v>
      </c>
      <c r="C93" s="80" t="s">
        <v>557</v>
      </c>
      <c r="D93" s="77" t="s">
        <v>562</v>
      </c>
      <c r="E93" s="84" t="str">
        <f>"13"</f>
        <v>13</v>
      </c>
      <c r="F93" s="90" t="s">
        <v>342</v>
      </c>
      <c r="G93" s="90" t="s">
        <v>343</v>
      </c>
      <c r="H93" s="72" t="s">
        <v>54</v>
      </c>
      <c r="I93" s="73" t="s">
        <v>344</v>
      </c>
      <c r="J93" s="93" t="str">
        <f>"329,02"</f>
        <v>329,02</v>
      </c>
      <c r="K93" s="79"/>
    </row>
    <row r="94" spans="1:11" s="2" customFormat="1" ht="12.75" x14ac:dyDescent="0.2">
      <c r="A94" s="75" t="s">
        <v>561</v>
      </c>
      <c r="B94" s="75" t="s">
        <v>553</v>
      </c>
      <c r="C94" s="80" t="s">
        <v>557</v>
      </c>
      <c r="D94" s="77" t="s">
        <v>562</v>
      </c>
      <c r="E94" s="84" t="str">
        <f>"14"</f>
        <v>14</v>
      </c>
      <c r="F94" s="90" t="s">
        <v>278</v>
      </c>
      <c r="G94" s="90" t="s">
        <v>279</v>
      </c>
      <c r="H94" s="72" t="s">
        <v>25</v>
      </c>
      <c r="I94" s="73" t="s">
        <v>280</v>
      </c>
      <c r="J94" s="93" t="str">
        <f>"328,02"</f>
        <v>328,02</v>
      </c>
      <c r="K94" s="79"/>
    </row>
    <row r="95" spans="1:11" s="2" customFormat="1" ht="12.75" x14ac:dyDescent="0.2">
      <c r="A95" s="75" t="s">
        <v>561</v>
      </c>
      <c r="B95" s="75" t="s">
        <v>553</v>
      </c>
      <c r="C95" s="80" t="s">
        <v>557</v>
      </c>
      <c r="D95" s="77" t="s">
        <v>562</v>
      </c>
      <c r="E95" s="84" t="str">
        <f>"15"</f>
        <v>15</v>
      </c>
      <c r="F95" s="90" t="s">
        <v>93</v>
      </c>
      <c r="G95" s="90" t="s">
        <v>94</v>
      </c>
      <c r="H95" s="72" t="s">
        <v>25</v>
      </c>
      <c r="I95" s="73" t="s">
        <v>95</v>
      </c>
      <c r="J95" s="93" t="str">
        <f>"327,02"</f>
        <v>327,02</v>
      </c>
      <c r="K95" s="79"/>
    </row>
    <row r="96" spans="1:11" s="2" customFormat="1" ht="12.75" x14ac:dyDescent="0.2">
      <c r="A96" s="75" t="s">
        <v>561</v>
      </c>
      <c r="B96" s="75" t="s">
        <v>553</v>
      </c>
      <c r="C96" s="80" t="s">
        <v>557</v>
      </c>
      <c r="D96" s="77" t="s">
        <v>562</v>
      </c>
      <c r="E96" s="84" t="str">
        <f>"16"</f>
        <v>16</v>
      </c>
      <c r="F96" s="90" t="s">
        <v>331</v>
      </c>
      <c r="G96" s="90" t="s">
        <v>332</v>
      </c>
      <c r="H96" s="72" t="s">
        <v>25</v>
      </c>
      <c r="I96" s="73" t="s">
        <v>61</v>
      </c>
      <c r="J96" s="93" t="str">
        <f>"327,02"</f>
        <v>327,02</v>
      </c>
      <c r="K96" s="79"/>
    </row>
    <row r="97" spans="1:11" s="2" customFormat="1" ht="12.75" x14ac:dyDescent="0.2">
      <c r="A97" s="75" t="s">
        <v>561</v>
      </c>
      <c r="B97" s="75" t="s">
        <v>553</v>
      </c>
      <c r="C97" s="80" t="s">
        <v>557</v>
      </c>
      <c r="D97" s="77" t="s">
        <v>562</v>
      </c>
      <c r="E97" s="84" t="str">
        <f>"17"</f>
        <v>17</v>
      </c>
      <c r="F97" s="90" t="s">
        <v>65</v>
      </c>
      <c r="G97" s="90" t="s">
        <v>66</v>
      </c>
      <c r="H97" s="72" t="s">
        <v>25</v>
      </c>
      <c r="I97" s="73" t="s">
        <v>67</v>
      </c>
      <c r="J97" s="93" t="str">
        <f>"326,02"</f>
        <v>326,02</v>
      </c>
      <c r="K97" s="79"/>
    </row>
    <row r="98" spans="1:11" s="2" customFormat="1" ht="12.75" x14ac:dyDescent="0.2">
      <c r="A98" s="75" t="s">
        <v>561</v>
      </c>
      <c r="B98" s="75" t="s">
        <v>553</v>
      </c>
      <c r="C98" s="80" t="s">
        <v>557</v>
      </c>
      <c r="D98" s="77" t="s">
        <v>562</v>
      </c>
      <c r="E98" s="84" t="str">
        <f>"18"</f>
        <v>18</v>
      </c>
      <c r="F98" s="90" t="s">
        <v>394</v>
      </c>
      <c r="G98" s="90" t="s">
        <v>395</v>
      </c>
      <c r="H98" s="72" t="s">
        <v>54</v>
      </c>
      <c r="I98" s="73" t="s">
        <v>396</v>
      </c>
      <c r="J98" s="93" t="str">
        <f>"325,02"</f>
        <v>325,02</v>
      </c>
      <c r="K98" s="79"/>
    </row>
    <row r="99" spans="1:11" s="2" customFormat="1" ht="12.75" x14ac:dyDescent="0.2">
      <c r="A99" s="75" t="s">
        <v>561</v>
      </c>
      <c r="B99" s="75" t="s">
        <v>553</v>
      </c>
      <c r="C99" s="80" t="s">
        <v>557</v>
      </c>
      <c r="D99" s="77" t="s">
        <v>562</v>
      </c>
      <c r="E99" s="84" t="str">
        <f>"19"</f>
        <v>19</v>
      </c>
      <c r="F99" s="90" t="s">
        <v>304</v>
      </c>
      <c r="G99" s="90" t="s">
        <v>305</v>
      </c>
      <c r="H99" s="72" t="s">
        <v>25</v>
      </c>
      <c r="I99" s="73" t="s">
        <v>306</v>
      </c>
      <c r="J99" s="93" t="str">
        <f>"324,02"</f>
        <v>324,02</v>
      </c>
      <c r="K99" s="79"/>
    </row>
    <row r="100" spans="1:11" s="2" customFormat="1" ht="12.75" x14ac:dyDescent="0.2">
      <c r="A100" s="75" t="s">
        <v>561</v>
      </c>
      <c r="B100" s="75" t="s">
        <v>553</v>
      </c>
      <c r="C100" s="80" t="s">
        <v>557</v>
      </c>
      <c r="D100" s="77" t="s">
        <v>562</v>
      </c>
      <c r="E100" s="84" t="str">
        <f>"20"</f>
        <v>20</v>
      </c>
      <c r="F100" s="90" t="s">
        <v>336</v>
      </c>
      <c r="G100" s="90" t="s">
        <v>337</v>
      </c>
      <c r="H100" s="72" t="s">
        <v>312</v>
      </c>
      <c r="I100" s="73" t="s">
        <v>338</v>
      </c>
      <c r="J100" s="93" t="str">
        <f>"324,02"</f>
        <v>324,02</v>
      </c>
      <c r="K100" s="79"/>
    </row>
    <row r="101" spans="1:11" s="2" customFormat="1" ht="12.75" x14ac:dyDescent="0.2">
      <c r="A101" s="75" t="s">
        <v>561</v>
      </c>
      <c r="B101" s="75" t="s">
        <v>553</v>
      </c>
      <c r="C101" s="80" t="s">
        <v>557</v>
      </c>
      <c r="D101" s="77" t="s">
        <v>562</v>
      </c>
      <c r="E101" s="84" t="str">
        <f>"21"</f>
        <v>21</v>
      </c>
      <c r="F101" s="90" t="s">
        <v>128</v>
      </c>
      <c r="G101" s="90" t="s">
        <v>129</v>
      </c>
      <c r="H101" s="72" t="s">
        <v>25</v>
      </c>
      <c r="I101" s="73" t="s">
        <v>130</v>
      </c>
      <c r="J101" s="93" t="str">
        <f>"322,02"</f>
        <v>322,02</v>
      </c>
      <c r="K101" s="79"/>
    </row>
    <row r="102" spans="1:11" s="2" customFormat="1" ht="12.75" x14ac:dyDescent="0.2">
      <c r="A102" s="75" t="s">
        <v>561</v>
      </c>
      <c r="B102" s="75" t="s">
        <v>553</v>
      </c>
      <c r="C102" s="80" t="s">
        <v>557</v>
      </c>
      <c r="D102" s="77" t="s">
        <v>562</v>
      </c>
      <c r="E102" s="84" t="str">
        <f>"22"</f>
        <v>22</v>
      </c>
      <c r="F102" s="90" t="s">
        <v>33</v>
      </c>
      <c r="G102" s="90" t="s">
        <v>34</v>
      </c>
      <c r="H102" s="72" t="s">
        <v>25</v>
      </c>
      <c r="I102" s="73" t="s">
        <v>35</v>
      </c>
      <c r="J102" s="93" t="str">
        <f t="shared" ref="J102:J115" si="0">"280,02"</f>
        <v>280,02</v>
      </c>
      <c r="K102" s="79"/>
    </row>
    <row r="103" spans="1:11" s="2" customFormat="1" ht="12.75" x14ac:dyDescent="0.2">
      <c r="A103" s="75" t="s">
        <v>561</v>
      </c>
      <c r="B103" s="75" t="s">
        <v>553</v>
      </c>
      <c r="C103" s="80" t="s">
        <v>557</v>
      </c>
      <c r="D103" s="77" t="s">
        <v>562</v>
      </c>
      <c r="E103" s="84" t="str">
        <f>"23"</f>
        <v>23</v>
      </c>
      <c r="F103" s="90" t="s">
        <v>71</v>
      </c>
      <c r="G103" s="90" t="s">
        <v>72</v>
      </c>
      <c r="H103" s="72" t="s">
        <v>25</v>
      </c>
      <c r="I103" s="73" t="s">
        <v>73</v>
      </c>
      <c r="J103" s="93" t="str">
        <f t="shared" si="0"/>
        <v>280,02</v>
      </c>
      <c r="K103" s="79"/>
    </row>
    <row r="104" spans="1:11" s="2" customFormat="1" ht="12.75" x14ac:dyDescent="0.2">
      <c r="A104" s="75" t="s">
        <v>561</v>
      </c>
      <c r="B104" s="75" t="s">
        <v>553</v>
      </c>
      <c r="C104" s="80" t="s">
        <v>557</v>
      </c>
      <c r="D104" s="77" t="s">
        <v>562</v>
      </c>
      <c r="E104" s="84" t="str">
        <f>"24"</f>
        <v>24</v>
      </c>
      <c r="F104" s="90" t="s">
        <v>111</v>
      </c>
      <c r="G104" s="90" t="s">
        <v>112</v>
      </c>
      <c r="H104" s="72" t="s">
        <v>25</v>
      </c>
      <c r="I104" s="73" t="s">
        <v>113</v>
      </c>
      <c r="J104" s="93" t="str">
        <f t="shared" si="0"/>
        <v>280,02</v>
      </c>
      <c r="K104" s="79"/>
    </row>
    <row r="105" spans="1:11" s="2" customFormat="1" ht="12.75" x14ac:dyDescent="0.2">
      <c r="A105" s="75" t="s">
        <v>561</v>
      </c>
      <c r="B105" s="75" t="s">
        <v>553</v>
      </c>
      <c r="C105" s="80" t="s">
        <v>557</v>
      </c>
      <c r="D105" s="77" t="s">
        <v>562</v>
      </c>
      <c r="E105" s="84" t="str">
        <f>"25"</f>
        <v>25</v>
      </c>
      <c r="F105" s="90" t="s">
        <v>200</v>
      </c>
      <c r="G105" s="90" t="s">
        <v>201</v>
      </c>
      <c r="H105" s="72" t="s">
        <v>25</v>
      </c>
      <c r="I105" s="73" t="s">
        <v>202</v>
      </c>
      <c r="J105" s="93" t="str">
        <f t="shared" si="0"/>
        <v>280,02</v>
      </c>
      <c r="K105" s="79"/>
    </row>
    <row r="106" spans="1:11" s="2" customFormat="1" ht="12.75" x14ac:dyDescent="0.2">
      <c r="A106" s="75" t="s">
        <v>561</v>
      </c>
      <c r="B106" s="75" t="s">
        <v>553</v>
      </c>
      <c r="C106" s="80" t="s">
        <v>557</v>
      </c>
      <c r="D106" s="77" t="s">
        <v>562</v>
      </c>
      <c r="E106" s="84" t="str">
        <f>"26"</f>
        <v>26</v>
      </c>
      <c r="F106" s="90" t="s">
        <v>211</v>
      </c>
      <c r="G106" s="90" t="s">
        <v>212</v>
      </c>
      <c r="H106" s="72" t="s">
        <v>21</v>
      </c>
      <c r="I106" s="73" t="s">
        <v>213</v>
      </c>
      <c r="J106" s="93" t="str">
        <f t="shared" si="0"/>
        <v>280,02</v>
      </c>
      <c r="K106" s="79"/>
    </row>
    <row r="107" spans="1:11" s="2" customFormat="1" ht="12.75" x14ac:dyDescent="0.2">
      <c r="A107" s="75" t="s">
        <v>561</v>
      </c>
      <c r="B107" s="75" t="s">
        <v>553</v>
      </c>
      <c r="C107" s="80" t="s">
        <v>557</v>
      </c>
      <c r="D107" s="77" t="s">
        <v>562</v>
      </c>
      <c r="E107" s="84" t="str">
        <f>"27"</f>
        <v>27</v>
      </c>
      <c r="F107" s="90" t="s">
        <v>217</v>
      </c>
      <c r="G107" s="90" t="s">
        <v>66</v>
      </c>
      <c r="H107" s="72" t="s">
        <v>25</v>
      </c>
      <c r="I107" s="73" t="s">
        <v>218</v>
      </c>
      <c r="J107" s="93" t="str">
        <f t="shared" si="0"/>
        <v>280,02</v>
      </c>
      <c r="K107" s="79"/>
    </row>
    <row r="108" spans="1:11" s="2" customFormat="1" ht="12.75" x14ac:dyDescent="0.2">
      <c r="A108" s="75" t="s">
        <v>561</v>
      </c>
      <c r="B108" s="75" t="s">
        <v>553</v>
      </c>
      <c r="C108" s="80" t="s">
        <v>557</v>
      </c>
      <c r="D108" s="77" t="s">
        <v>562</v>
      </c>
      <c r="E108" s="84" t="str">
        <f>"28"</f>
        <v>28</v>
      </c>
      <c r="F108" s="90" t="s">
        <v>222</v>
      </c>
      <c r="G108" s="90" t="s">
        <v>223</v>
      </c>
      <c r="H108" s="72" t="s">
        <v>21</v>
      </c>
      <c r="I108" s="73" t="s">
        <v>224</v>
      </c>
      <c r="J108" s="93" t="str">
        <f t="shared" si="0"/>
        <v>280,02</v>
      </c>
      <c r="K108" s="79"/>
    </row>
    <row r="109" spans="1:11" s="2" customFormat="1" ht="12.75" x14ac:dyDescent="0.2">
      <c r="A109" s="75" t="s">
        <v>561</v>
      </c>
      <c r="B109" s="75" t="s">
        <v>553</v>
      </c>
      <c r="C109" s="80" t="s">
        <v>557</v>
      </c>
      <c r="D109" s="77" t="s">
        <v>562</v>
      </c>
      <c r="E109" s="84" t="str">
        <f>"29"</f>
        <v>29</v>
      </c>
      <c r="F109" s="90" t="s">
        <v>262</v>
      </c>
      <c r="G109" s="90" t="s">
        <v>263</v>
      </c>
      <c r="H109" s="72" t="s">
        <v>25</v>
      </c>
      <c r="I109" s="73" t="s">
        <v>264</v>
      </c>
      <c r="J109" s="93" t="str">
        <f t="shared" si="0"/>
        <v>280,02</v>
      </c>
      <c r="K109" s="79"/>
    </row>
    <row r="110" spans="1:11" s="2" customFormat="1" ht="12.75" x14ac:dyDescent="0.2">
      <c r="A110" s="75" t="s">
        <v>561</v>
      </c>
      <c r="B110" s="75" t="s">
        <v>553</v>
      </c>
      <c r="C110" s="80" t="s">
        <v>557</v>
      </c>
      <c r="D110" s="77" t="s">
        <v>562</v>
      </c>
      <c r="E110" s="84" t="str">
        <f>"30"</f>
        <v>30</v>
      </c>
      <c r="F110" s="90" t="s">
        <v>317</v>
      </c>
      <c r="G110" s="90" t="s">
        <v>94</v>
      </c>
      <c r="H110" s="72" t="s">
        <v>54</v>
      </c>
      <c r="I110" s="73" t="s">
        <v>190</v>
      </c>
      <c r="J110" s="93" t="str">
        <f t="shared" si="0"/>
        <v>280,02</v>
      </c>
      <c r="K110" s="79"/>
    </row>
    <row r="111" spans="1:11" x14ac:dyDescent="0.2">
      <c r="A111" s="75" t="s">
        <v>561</v>
      </c>
      <c r="B111" s="75" t="s">
        <v>553</v>
      </c>
      <c r="C111" s="80" t="s">
        <v>557</v>
      </c>
      <c r="D111" s="77" t="s">
        <v>562</v>
      </c>
      <c r="E111" s="84" t="str">
        <f>"31"</f>
        <v>31</v>
      </c>
      <c r="F111" s="90" t="s">
        <v>321</v>
      </c>
      <c r="G111" s="90" t="s">
        <v>322</v>
      </c>
      <c r="H111" s="72" t="s">
        <v>21</v>
      </c>
      <c r="I111" s="73" t="s">
        <v>323</v>
      </c>
      <c r="J111" s="93" t="str">
        <f t="shared" si="0"/>
        <v>280,02</v>
      </c>
      <c r="K111" s="79"/>
    </row>
    <row r="112" spans="1:11" x14ac:dyDescent="0.2">
      <c r="A112" s="75" t="s">
        <v>561</v>
      </c>
      <c r="B112" s="75" t="s">
        <v>553</v>
      </c>
      <c r="C112" s="80" t="s">
        <v>557</v>
      </c>
      <c r="D112" s="77" t="s">
        <v>562</v>
      </c>
      <c r="E112" s="84" t="str">
        <f>"32"</f>
        <v>32</v>
      </c>
      <c r="F112" s="90" t="s">
        <v>365</v>
      </c>
      <c r="G112" s="90" t="s">
        <v>366</v>
      </c>
      <c r="H112" s="72" t="s">
        <v>25</v>
      </c>
      <c r="I112" s="73" t="s">
        <v>361</v>
      </c>
      <c r="J112" s="93" t="str">
        <f t="shared" si="0"/>
        <v>280,02</v>
      </c>
      <c r="K112" s="79"/>
    </row>
    <row r="113" spans="1:11" x14ac:dyDescent="0.2">
      <c r="A113" s="75" t="s">
        <v>561</v>
      </c>
      <c r="B113" s="75" t="s">
        <v>553</v>
      </c>
      <c r="C113" s="80" t="s">
        <v>557</v>
      </c>
      <c r="D113" s="77" t="s">
        <v>562</v>
      </c>
      <c r="E113" s="84" t="str">
        <f>"33"</f>
        <v>33</v>
      </c>
      <c r="F113" s="90" t="s">
        <v>380</v>
      </c>
      <c r="G113" s="90" t="s">
        <v>381</v>
      </c>
      <c r="H113" s="72" t="s">
        <v>21</v>
      </c>
      <c r="I113" s="73" t="s">
        <v>178</v>
      </c>
      <c r="J113" s="93" t="str">
        <f t="shared" si="0"/>
        <v>280,02</v>
      </c>
      <c r="K113" s="79"/>
    </row>
    <row r="114" spans="1:11" x14ac:dyDescent="0.2">
      <c r="A114" s="75" t="s">
        <v>561</v>
      </c>
      <c r="B114" s="75" t="s">
        <v>553</v>
      </c>
      <c r="C114" s="80" t="s">
        <v>557</v>
      </c>
      <c r="D114" s="77" t="s">
        <v>562</v>
      </c>
      <c r="E114" s="84" t="str">
        <f>"34"</f>
        <v>34</v>
      </c>
      <c r="F114" s="90" t="s">
        <v>400</v>
      </c>
      <c r="G114" s="90" t="s">
        <v>401</v>
      </c>
      <c r="H114" s="72" t="s">
        <v>25</v>
      </c>
      <c r="I114" s="73" t="s">
        <v>402</v>
      </c>
      <c r="J114" s="93" t="str">
        <f t="shared" si="0"/>
        <v>280,02</v>
      </c>
      <c r="K114" s="79"/>
    </row>
    <row r="115" spans="1:11" x14ac:dyDescent="0.2">
      <c r="A115" s="75" t="s">
        <v>561</v>
      </c>
      <c r="B115" s="75" t="s">
        <v>553</v>
      </c>
      <c r="C115" s="80" t="s">
        <v>557</v>
      </c>
      <c r="D115" s="77" t="s">
        <v>562</v>
      </c>
      <c r="E115" s="84" t="str">
        <f>"35"</f>
        <v>35</v>
      </c>
      <c r="F115" s="90" t="s">
        <v>406</v>
      </c>
      <c r="G115" s="90" t="s">
        <v>407</v>
      </c>
      <c r="H115" s="72" t="s">
        <v>25</v>
      </c>
      <c r="I115" s="73" t="s">
        <v>408</v>
      </c>
      <c r="J115" s="93" t="str">
        <f t="shared" si="0"/>
        <v>280,02</v>
      </c>
      <c r="K115" s="79"/>
    </row>
    <row r="116" spans="1:11" x14ac:dyDescent="0.2">
      <c r="A116" s="75" t="s">
        <v>561</v>
      </c>
      <c r="B116" s="75" t="s">
        <v>553</v>
      </c>
      <c r="C116" s="80" t="s">
        <v>557</v>
      </c>
      <c r="D116" s="77" t="s">
        <v>562</v>
      </c>
      <c r="E116" s="84" t="str">
        <f>"36"</f>
        <v>36</v>
      </c>
      <c r="F116" s="90" t="s">
        <v>182</v>
      </c>
      <c r="G116" s="90" t="s">
        <v>183</v>
      </c>
      <c r="H116" s="72" t="s">
        <v>25</v>
      </c>
      <c r="I116" s="73" t="s">
        <v>184</v>
      </c>
      <c r="J116" s="93" t="str">
        <f>"279,02"</f>
        <v>279,02</v>
      </c>
      <c r="K116" s="79"/>
    </row>
    <row r="117" spans="1:11" x14ac:dyDescent="0.2">
      <c r="A117" s="75" t="s">
        <v>561</v>
      </c>
      <c r="B117" s="75" t="s">
        <v>553</v>
      </c>
      <c r="C117" s="80" t="s">
        <v>557</v>
      </c>
      <c r="D117" s="77" t="s">
        <v>562</v>
      </c>
      <c r="E117" s="84" t="str">
        <f>"37"</f>
        <v>37</v>
      </c>
      <c r="F117" s="90" t="s">
        <v>354</v>
      </c>
      <c r="G117" s="90" t="s">
        <v>355</v>
      </c>
      <c r="H117" s="72" t="s">
        <v>25</v>
      </c>
      <c r="I117" s="73" t="s">
        <v>55</v>
      </c>
      <c r="J117" s="93" t="str">
        <f>"277,02"</f>
        <v>277,02</v>
      </c>
      <c r="K117" s="79"/>
    </row>
    <row r="118" spans="1:11" x14ac:dyDescent="0.2">
      <c r="A118" s="75" t="s">
        <v>561</v>
      </c>
      <c r="B118" s="75" t="s">
        <v>553</v>
      </c>
      <c r="C118" s="80" t="s">
        <v>557</v>
      </c>
      <c r="D118" s="77" t="s">
        <v>562</v>
      </c>
      <c r="E118" s="84" t="str">
        <f>"38"</f>
        <v>38</v>
      </c>
      <c r="F118" s="90" t="s">
        <v>83</v>
      </c>
      <c r="G118" s="90" t="s">
        <v>84</v>
      </c>
      <c r="H118" s="72" t="s">
        <v>21</v>
      </c>
      <c r="I118" s="73" t="s">
        <v>85</v>
      </c>
      <c r="J118" s="93" t="str">
        <f>"276,02"</f>
        <v>276,02</v>
      </c>
      <c r="K118" s="79"/>
    </row>
    <row r="119" spans="1:11" x14ac:dyDescent="0.2">
      <c r="A119" s="75" t="s">
        <v>561</v>
      </c>
      <c r="B119" s="75" t="s">
        <v>553</v>
      </c>
      <c r="C119" s="80" t="s">
        <v>557</v>
      </c>
      <c r="D119" s="77" t="s">
        <v>562</v>
      </c>
      <c r="E119" s="84" t="str">
        <f>"39"</f>
        <v>39</v>
      </c>
      <c r="F119" s="90" t="s">
        <v>146</v>
      </c>
      <c r="G119" s="90" t="s">
        <v>147</v>
      </c>
      <c r="H119" s="72" t="s">
        <v>25</v>
      </c>
      <c r="I119" s="73" t="s">
        <v>148</v>
      </c>
      <c r="J119" s="93" t="str">
        <f>"252,70"</f>
        <v>252,70</v>
      </c>
      <c r="K119" s="79"/>
    </row>
    <row r="120" spans="1:11" x14ac:dyDescent="0.2">
      <c r="A120" s="75" t="s">
        <v>561</v>
      </c>
      <c r="B120" s="75" t="s">
        <v>553</v>
      </c>
      <c r="C120" s="80" t="s">
        <v>557</v>
      </c>
      <c r="D120" s="77" t="s">
        <v>562</v>
      </c>
      <c r="E120" s="84" t="str">
        <f>"40"</f>
        <v>40</v>
      </c>
      <c r="F120" s="90" t="s">
        <v>370</v>
      </c>
      <c r="G120" s="90" t="s">
        <v>72</v>
      </c>
      <c r="H120" s="72" t="s">
        <v>17</v>
      </c>
      <c r="I120" s="73" t="s">
        <v>371</v>
      </c>
      <c r="J120" s="93" t="str">
        <f>"202,42"</f>
        <v>202,42</v>
      </c>
      <c r="K120" s="79"/>
    </row>
    <row r="121" spans="1:11" x14ac:dyDescent="0.2">
      <c r="A121" s="75" t="s">
        <v>561</v>
      </c>
      <c r="B121" s="75" t="s">
        <v>553</v>
      </c>
      <c r="C121" s="80" t="s">
        <v>557</v>
      </c>
      <c r="D121" s="77" t="s">
        <v>562</v>
      </c>
      <c r="E121" s="84" t="str">
        <f>"41"</f>
        <v>41</v>
      </c>
      <c r="F121" s="90" t="s">
        <v>105</v>
      </c>
      <c r="G121" s="90" t="s">
        <v>106</v>
      </c>
      <c r="H121" s="72" t="s">
        <v>25</v>
      </c>
      <c r="I121" s="73" t="s">
        <v>107</v>
      </c>
      <c r="J121" s="93" t="str">
        <f>"176,42"</f>
        <v>176,42</v>
      </c>
      <c r="K121" s="79"/>
    </row>
    <row r="122" spans="1:11" x14ac:dyDescent="0.2">
      <c r="A122" s="75" t="s">
        <v>561</v>
      </c>
      <c r="B122" s="75" t="s">
        <v>553</v>
      </c>
      <c r="C122" s="80" t="s">
        <v>557</v>
      </c>
      <c r="D122" s="77" t="s">
        <v>562</v>
      </c>
      <c r="E122" s="84" t="str">
        <f>"42"</f>
        <v>42</v>
      </c>
      <c r="F122" s="90" t="s">
        <v>299</v>
      </c>
      <c r="G122" s="90" t="s">
        <v>300</v>
      </c>
      <c r="H122" s="72" t="s">
        <v>9</v>
      </c>
      <c r="I122" s="73" t="s">
        <v>301</v>
      </c>
      <c r="J122" s="93" t="str">
        <f>"131,64"</f>
        <v>131,64</v>
      </c>
      <c r="K122" s="79"/>
    </row>
    <row r="123" spans="1:11" x14ac:dyDescent="0.2">
      <c r="A123" s="75" t="s">
        <v>561</v>
      </c>
      <c r="B123" s="75" t="s">
        <v>553</v>
      </c>
      <c r="C123" s="80" t="s">
        <v>557</v>
      </c>
      <c r="D123" s="77" t="s">
        <v>562</v>
      </c>
      <c r="E123" s="84" t="str">
        <f>"43"</f>
        <v>43</v>
      </c>
      <c r="F123" s="90" t="s">
        <v>238</v>
      </c>
      <c r="G123" s="90" t="s">
        <v>239</v>
      </c>
      <c r="H123" s="72" t="s">
        <v>17</v>
      </c>
      <c r="I123" s="73" t="s">
        <v>240</v>
      </c>
      <c r="J123" s="93" t="str">
        <f>"86,02"</f>
        <v>86,02</v>
      </c>
      <c r="K123" s="79"/>
    </row>
    <row r="124" spans="1:11" x14ac:dyDescent="0.2">
      <c r="A124" s="75" t="s">
        <v>561</v>
      </c>
      <c r="B124" s="75" t="s">
        <v>553</v>
      </c>
      <c r="C124" s="80" t="s">
        <v>557</v>
      </c>
      <c r="D124" s="77" t="s">
        <v>562</v>
      </c>
      <c r="E124" s="84" t="str">
        <f>"NC"</f>
        <v>NC</v>
      </c>
      <c r="F124" s="90" t="s">
        <v>117</v>
      </c>
      <c r="G124" s="90" t="s">
        <v>118</v>
      </c>
      <c r="H124" s="72" t="s">
        <v>17</v>
      </c>
      <c r="I124" s="73" t="s">
        <v>119</v>
      </c>
      <c r="J124" s="93" t="str">
        <f>"0,00"</f>
        <v>0,00</v>
      </c>
      <c r="K124" s="79"/>
    </row>
    <row r="125" spans="1:11" x14ac:dyDescent="0.2">
      <c r="A125" s="75" t="s">
        <v>561</v>
      </c>
      <c r="B125" s="75" t="s">
        <v>553</v>
      </c>
      <c r="C125" s="80" t="s">
        <v>557</v>
      </c>
      <c r="D125" s="77" t="s">
        <v>562</v>
      </c>
      <c r="E125" s="84" t="str">
        <f>"NC"</f>
        <v>NC</v>
      </c>
      <c r="F125" s="90" t="s">
        <v>46</v>
      </c>
      <c r="G125" s="90" t="s">
        <v>47</v>
      </c>
      <c r="H125" s="72" t="s">
        <v>25</v>
      </c>
      <c r="I125" s="73" t="s">
        <v>48</v>
      </c>
      <c r="J125" s="93" t="str">
        <f>"0,00"</f>
        <v>0,00</v>
      </c>
      <c r="K125" s="79"/>
    </row>
  </sheetData>
  <sortState xmlns:xlrd2="http://schemas.microsoft.com/office/spreadsheetml/2017/richdata2" ref="E120:J123">
    <sortCondition ref="E119:E123"/>
  </sortState>
  <mergeCells count="1">
    <mergeCell ref="A1:K1"/>
  </mergeCells>
  <phoneticPr fontId="0" type="noConversion"/>
  <pageMargins left="0.22" right="0.26" top="0.12" bottom="0.5" header="0.13" footer="0.4921259845"/>
  <pageSetup paperSize="9" scale="95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J145"/>
  <sheetViews>
    <sheetView showGridLines="0" zoomScale="95" workbookViewId="0">
      <pane ySplit="3" topLeftCell="A4" activePane="bottomLeft" state="frozen"/>
      <selection activeCell="E4" sqref="E4:E110"/>
      <selection pane="bottomLeft" activeCell="I66" sqref="I66"/>
    </sheetView>
  </sheetViews>
  <sheetFormatPr baseColWidth="10" defaultColWidth="53.5703125" defaultRowHeight="12.75" x14ac:dyDescent="0.2"/>
  <cols>
    <col min="1" max="1" width="20.28515625" style="1" bestFit="1" customWidth="1"/>
    <col min="2" max="2" width="10.42578125" style="1" customWidth="1"/>
    <col min="3" max="3" width="12.28515625" style="1" customWidth="1"/>
    <col min="4" max="4" width="16.5703125" style="24" bestFit="1" customWidth="1"/>
    <col min="5" max="5" width="3.85546875" style="24" bestFit="1" customWidth="1"/>
    <col min="6" max="6" width="23.85546875" style="1" bestFit="1" customWidth="1"/>
    <col min="7" max="7" width="12.28515625" style="1" bestFit="1" customWidth="1"/>
    <col min="8" max="8" width="24.28515625" style="7" bestFit="1" customWidth="1"/>
    <col min="9" max="9" width="14.28515625" style="8" customWidth="1"/>
    <col min="10" max="10" width="8.85546875" style="114" bestFit="1" customWidth="1"/>
    <col min="11" max="16384" width="53.5703125" style="1"/>
  </cols>
  <sheetData>
    <row r="1" spans="1:10" ht="26.25" x14ac:dyDescent="0.2">
      <c r="A1" s="137" t="s">
        <v>551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x14ac:dyDescent="0.2">
      <c r="A2" s="2"/>
      <c r="B2" s="2"/>
      <c r="C2" s="2"/>
      <c r="D2" s="2"/>
      <c r="E2" s="110"/>
      <c r="F2" s="2"/>
      <c r="G2" s="2"/>
      <c r="H2" s="2"/>
      <c r="I2" s="2"/>
    </row>
    <row r="3" spans="1:10" x14ac:dyDescent="0.2">
      <c r="A3" s="3"/>
      <c r="B3" s="16"/>
      <c r="C3" s="16"/>
      <c r="D3" s="1"/>
      <c r="E3" s="111"/>
      <c r="F3" s="34">
        <v>45736</v>
      </c>
      <c r="G3" s="22"/>
      <c r="H3" s="23"/>
    </row>
    <row r="4" spans="1:10" s="2" customFormat="1" x14ac:dyDescent="0.2">
      <c r="A4" s="26" t="s">
        <v>561</v>
      </c>
      <c r="B4" s="26" t="s">
        <v>553</v>
      </c>
      <c r="C4" s="27" t="s">
        <v>554</v>
      </c>
      <c r="D4" s="21" t="s">
        <v>569</v>
      </c>
      <c r="E4" s="120">
        <v>1</v>
      </c>
      <c r="F4" s="107" t="s">
        <v>219</v>
      </c>
      <c r="G4" s="107" t="s">
        <v>220</v>
      </c>
      <c r="H4" s="102" t="s">
        <v>25</v>
      </c>
      <c r="I4" s="103" t="s">
        <v>221</v>
      </c>
      <c r="J4" s="116" t="s">
        <v>570</v>
      </c>
    </row>
    <row r="5" spans="1:10" s="2" customFormat="1" x14ac:dyDescent="0.2">
      <c r="A5" s="26" t="s">
        <v>561</v>
      </c>
      <c r="B5" s="26" t="s">
        <v>553</v>
      </c>
      <c r="C5" s="27" t="s">
        <v>554</v>
      </c>
      <c r="D5" s="21" t="s">
        <v>569</v>
      </c>
      <c r="E5" s="121">
        <v>2</v>
      </c>
      <c r="F5" s="108" t="s">
        <v>362</v>
      </c>
      <c r="G5" s="108" t="s">
        <v>363</v>
      </c>
      <c r="H5" s="105" t="s">
        <v>25</v>
      </c>
      <c r="I5" s="106" t="s">
        <v>364</v>
      </c>
      <c r="J5" s="117" t="s">
        <v>571</v>
      </c>
    </row>
    <row r="6" spans="1:10" x14ac:dyDescent="0.2">
      <c r="A6" s="26" t="s">
        <v>561</v>
      </c>
      <c r="B6" s="26" t="s">
        <v>553</v>
      </c>
      <c r="C6" s="27" t="s">
        <v>554</v>
      </c>
      <c r="D6" s="21" t="s">
        <v>569</v>
      </c>
      <c r="E6" s="121">
        <v>3</v>
      </c>
      <c r="F6" s="108" t="s">
        <v>288</v>
      </c>
      <c r="G6" s="108" t="s">
        <v>302</v>
      </c>
      <c r="H6" s="105" t="s">
        <v>9</v>
      </c>
      <c r="I6" s="106" t="s">
        <v>303</v>
      </c>
      <c r="J6" s="117" t="s">
        <v>572</v>
      </c>
    </row>
    <row r="7" spans="1:10" x14ac:dyDescent="0.2">
      <c r="A7" s="26" t="s">
        <v>561</v>
      </c>
      <c r="B7" s="26" t="s">
        <v>553</v>
      </c>
      <c r="C7" s="27" t="s">
        <v>554</v>
      </c>
      <c r="D7" s="21" t="s">
        <v>569</v>
      </c>
      <c r="E7" s="121">
        <v>4</v>
      </c>
      <c r="F7" s="108" t="s">
        <v>285</v>
      </c>
      <c r="G7" s="108" t="s">
        <v>286</v>
      </c>
      <c r="H7" s="105" t="s">
        <v>25</v>
      </c>
      <c r="I7" s="106" t="s">
        <v>287</v>
      </c>
      <c r="J7" s="117" t="s">
        <v>573</v>
      </c>
    </row>
    <row r="8" spans="1:10" x14ac:dyDescent="0.2">
      <c r="A8" s="26" t="s">
        <v>561</v>
      </c>
      <c r="B8" s="26" t="s">
        <v>553</v>
      </c>
      <c r="C8" s="27" t="s">
        <v>554</v>
      </c>
      <c r="D8" s="21" t="s">
        <v>569</v>
      </c>
      <c r="E8" s="121">
        <v>5</v>
      </c>
      <c r="F8" s="108" t="s">
        <v>403</v>
      </c>
      <c r="G8" s="108" t="s">
        <v>404</v>
      </c>
      <c r="H8" s="105" t="s">
        <v>9</v>
      </c>
      <c r="I8" s="106" t="s">
        <v>405</v>
      </c>
      <c r="J8" s="117" t="s">
        <v>574</v>
      </c>
    </row>
    <row r="9" spans="1:10" x14ac:dyDescent="0.2">
      <c r="A9" s="26" t="s">
        <v>561</v>
      </c>
      <c r="B9" s="26" t="s">
        <v>553</v>
      </c>
      <c r="C9" s="27" t="s">
        <v>554</v>
      </c>
      <c r="D9" s="21" t="s">
        <v>569</v>
      </c>
      <c r="E9" s="121">
        <v>6</v>
      </c>
      <c r="F9" s="108" t="s">
        <v>191</v>
      </c>
      <c r="G9" s="108" t="s">
        <v>192</v>
      </c>
      <c r="H9" s="105" t="s">
        <v>54</v>
      </c>
      <c r="I9" s="106" t="s">
        <v>193</v>
      </c>
      <c r="J9" s="117" t="s">
        <v>575</v>
      </c>
    </row>
    <row r="10" spans="1:10" x14ac:dyDescent="0.2">
      <c r="A10" s="26" t="s">
        <v>561</v>
      </c>
      <c r="B10" s="26" t="s">
        <v>553</v>
      </c>
      <c r="C10" s="27" t="s">
        <v>554</v>
      </c>
      <c r="D10" s="21" t="s">
        <v>569</v>
      </c>
      <c r="E10" s="121">
        <v>6</v>
      </c>
      <c r="F10" s="108" t="s">
        <v>214</v>
      </c>
      <c r="G10" s="108" t="s">
        <v>215</v>
      </c>
      <c r="H10" s="105" t="s">
        <v>25</v>
      </c>
      <c r="I10" s="106" t="s">
        <v>216</v>
      </c>
      <c r="J10" s="117" t="s">
        <v>575</v>
      </c>
    </row>
    <row r="11" spans="1:10" x14ac:dyDescent="0.2">
      <c r="A11" s="26" t="s">
        <v>561</v>
      </c>
      <c r="B11" s="26" t="s">
        <v>553</v>
      </c>
      <c r="C11" s="27" t="s">
        <v>554</v>
      </c>
      <c r="D11" s="21" t="s">
        <v>569</v>
      </c>
      <c r="E11" s="121">
        <v>8</v>
      </c>
      <c r="F11" s="108" t="s">
        <v>247</v>
      </c>
      <c r="G11" s="108" t="s">
        <v>248</v>
      </c>
      <c r="H11" s="105" t="s">
        <v>17</v>
      </c>
      <c r="I11" s="106" t="s">
        <v>249</v>
      </c>
      <c r="J11" s="117" t="s">
        <v>576</v>
      </c>
    </row>
    <row r="12" spans="1:10" x14ac:dyDescent="0.2">
      <c r="A12" s="26" t="s">
        <v>561</v>
      </c>
      <c r="B12" s="26" t="s">
        <v>553</v>
      </c>
      <c r="C12" s="27" t="s">
        <v>554</v>
      </c>
      <c r="D12" s="21" t="s">
        <v>569</v>
      </c>
      <c r="E12" s="121">
        <v>8</v>
      </c>
      <c r="F12" s="108" t="s">
        <v>59</v>
      </c>
      <c r="G12" s="108" t="s">
        <v>168</v>
      </c>
      <c r="H12" s="105" t="s">
        <v>25</v>
      </c>
      <c r="I12" s="106" t="s">
        <v>169</v>
      </c>
      <c r="J12" s="117" t="s">
        <v>576</v>
      </c>
    </row>
    <row r="13" spans="1:10" x14ac:dyDescent="0.2">
      <c r="A13" s="26" t="s">
        <v>561</v>
      </c>
      <c r="B13" s="26" t="s">
        <v>553</v>
      </c>
      <c r="C13" s="27" t="s">
        <v>554</v>
      </c>
      <c r="D13" s="21" t="s">
        <v>569</v>
      </c>
      <c r="E13" s="121">
        <v>8</v>
      </c>
      <c r="F13" s="108" t="s">
        <v>15</v>
      </c>
      <c r="G13" s="108" t="s">
        <v>16</v>
      </c>
      <c r="H13" s="105" t="s">
        <v>17</v>
      </c>
      <c r="I13" s="106" t="s">
        <v>18</v>
      </c>
      <c r="J13" s="117" t="s">
        <v>576</v>
      </c>
    </row>
    <row r="14" spans="1:10" x14ac:dyDescent="0.2">
      <c r="A14" s="26" t="s">
        <v>561</v>
      </c>
      <c r="B14" s="26" t="s">
        <v>553</v>
      </c>
      <c r="C14" s="27" t="s">
        <v>554</v>
      </c>
      <c r="D14" s="21" t="s">
        <v>569</v>
      </c>
      <c r="E14" s="121">
        <v>11</v>
      </c>
      <c r="F14" s="108" t="s">
        <v>466</v>
      </c>
      <c r="G14" s="108" t="s">
        <v>467</v>
      </c>
      <c r="H14" s="105" t="s">
        <v>25</v>
      </c>
      <c r="I14" s="106" t="s">
        <v>468</v>
      </c>
      <c r="J14" s="117" t="s">
        <v>577</v>
      </c>
    </row>
    <row r="15" spans="1:10" x14ac:dyDescent="0.2">
      <c r="A15" s="26" t="s">
        <v>561</v>
      </c>
      <c r="B15" s="26" t="s">
        <v>553</v>
      </c>
      <c r="C15" s="27" t="s">
        <v>554</v>
      </c>
      <c r="D15" s="21" t="s">
        <v>569</v>
      </c>
      <c r="E15" s="121">
        <v>12</v>
      </c>
      <c r="F15" s="108" t="s">
        <v>275</v>
      </c>
      <c r="G15" s="108" t="s">
        <v>276</v>
      </c>
      <c r="H15" s="105" t="s">
        <v>13</v>
      </c>
      <c r="I15" s="106" t="s">
        <v>277</v>
      </c>
      <c r="J15" s="117" t="s">
        <v>578</v>
      </c>
    </row>
    <row r="16" spans="1:10" x14ac:dyDescent="0.2">
      <c r="A16" s="26" t="s">
        <v>561</v>
      </c>
      <c r="B16" s="26" t="s">
        <v>553</v>
      </c>
      <c r="C16" s="27" t="s">
        <v>554</v>
      </c>
      <c r="D16" s="21" t="s">
        <v>569</v>
      </c>
      <c r="E16" s="121">
        <v>13</v>
      </c>
      <c r="F16" s="108" t="s">
        <v>108</v>
      </c>
      <c r="G16" s="108" t="s">
        <v>109</v>
      </c>
      <c r="H16" s="105" t="s">
        <v>25</v>
      </c>
      <c r="I16" s="106" t="s">
        <v>110</v>
      </c>
      <c r="J16" s="117" t="s">
        <v>579</v>
      </c>
    </row>
    <row r="17" spans="1:10" x14ac:dyDescent="0.2">
      <c r="A17" s="26" t="s">
        <v>561</v>
      </c>
      <c r="B17" s="26" t="s">
        <v>553</v>
      </c>
      <c r="C17" s="27" t="s">
        <v>554</v>
      </c>
      <c r="D17" s="21" t="s">
        <v>569</v>
      </c>
      <c r="E17" s="121">
        <v>13</v>
      </c>
      <c r="F17" s="108" t="s">
        <v>23</v>
      </c>
      <c r="G17" s="108" t="s">
        <v>24</v>
      </c>
      <c r="H17" s="105" t="s">
        <v>25</v>
      </c>
      <c r="I17" s="106" t="s">
        <v>26</v>
      </c>
      <c r="J17" s="117" t="s">
        <v>579</v>
      </c>
    </row>
    <row r="18" spans="1:10" x14ac:dyDescent="0.2">
      <c r="A18" s="26" t="s">
        <v>561</v>
      </c>
      <c r="B18" s="26" t="s">
        <v>553</v>
      </c>
      <c r="C18" s="27" t="s">
        <v>554</v>
      </c>
      <c r="D18" s="21" t="s">
        <v>569</v>
      </c>
      <c r="E18" s="121">
        <v>15</v>
      </c>
      <c r="F18" s="108" t="s">
        <v>488</v>
      </c>
      <c r="G18" s="108" t="s">
        <v>489</v>
      </c>
      <c r="H18" s="105" t="s">
        <v>41</v>
      </c>
      <c r="I18" s="106" t="s">
        <v>490</v>
      </c>
      <c r="J18" s="117" t="s">
        <v>580</v>
      </c>
    </row>
    <row r="19" spans="1:10" x14ac:dyDescent="0.2">
      <c r="A19" s="26" t="s">
        <v>561</v>
      </c>
      <c r="B19" s="26" t="s">
        <v>553</v>
      </c>
      <c r="C19" s="27" t="s">
        <v>554</v>
      </c>
      <c r="D19" s="21" t="s">
        <v>569</v>
      </c>
      <c r="E19" s="121">
        <v>16</v>
      </c>
      <c r="F19" s="108" t="s">
        <v>203</v>
      </c>
      <c r="G19" s="108" t="s">
        <v>204</v>
      </c>
      <c r="H19" s="105" t="s">
        <v>205</v>
      </c>
      <c r="I19" s="106" t="s">
        <v>206</v>
      </c>
      <c r="J19" s="117" t="s">
        <v>581</v>
      </c>
    </row>
    <row r="20" spans="1:10" x14ac:dyDescent="0.2">
      <c r="A20" s="26" t="s">
        <v>561</v>
      </c>
      <c r="B20" s="26" t="s">
        <v>553</v>
      </c>
      <c r="C20" s="27" t="s">
        <v>554</v>
      </c>
      <c r="D20" s="21" t="s">
        <v>569</v>
      </c>
      <c r="E20" s="121">
        <v>17</v>
      </c>
      <c r="F20" s="108" t="s">
        <v>314</v>
      </c>
      <c r="G20" s="108" t="s">
        <v>315</v>
      </c>
      <c r="H20" s="105" t="s">
        <v>25</v>
      </c>
      <c r="I20" s="106" t="s">
        <v>316</v>
      </c>
      <c r="J20" s="117" t="s">
        <v>582</v>
      </c>
    </row>
    <row r="21" spans="1:10" x14ac:dyDescent="0.2">
      <c r="A21" s="26" t="s">
        <v>561</v>
      </c>
      <c r="B21" s="26" t="s">
        <v>553</v>
      </c>
      <c r="C21" s="27" t="s">
        <v>554</v>
      </c>
      <c r="D21" s="21" t="s">
        <v>569</v>
      </c>
      <c r="E21" s="121">
        <v>18</v>
      </c>
      <c r="F21" s="108" t="s">
        <v>74</v>
      </c>
      <c r="G21" s="108" t="s">
        <v>75</v>
      </c>
      <c r="H21" s="105" t="s">
        <v>25</v>
      </c>
      <c r="I21" s="106" t="s">
        <v>76</v>
      </c>
      <c r="J21" s="117" t="s">
        <v>583</v>
      </c>
    </row>
    <row r="22" spans="1:10" x14ac:dyDescent="0.2">
      <c r="A22" s="26" t="s">
        <v>561</v>
      </c>
      <c r="B22" s="26" t="s">
        <v>553</v>
      </c>
      <c r="C22" s="27" t="s">
        <v>554</v>
      </c>
      <c r="D22" s="21" t="s">
        <v>569</v>
      </c>
      <c r="E22" s="121">
        <v>18</v>
      </c>
      <c r="F22" s="108" t="s">
        <v>143</v>
      </c>
      <c r="G22" s="108" t="s">
        <v>144</v>
      </c>
      <c r="H22" s="105" t="s">
        <v>25</v>
      </c>
      <c r="I22" s="106" t="s">
        <v>145</v>
      </c>
      <c r="J22" s="117" t="s">
        <v>583</v>
      </c>
    </row>
    <row r="23" spans="1:10" x14ac:dyDescent="0.2">
      <c r="A23" s="26" t="s">
        <v>561</v>
      </c>
      <c r="B23" s="26" t="s">
        <v>553</v>
      </c>
      <c r="C23" s="27" t="s">
        <v>554</v>
      </c>
      <c r="D23" s="21" t="s">
        <v>569</v>
      </c>
      <c r="E23" s="121">
        <v>18</v>
      </c>
      <c r="F23" s="108" t="s">
        <v>345</v>
      </c>
      <c r="G23" s="108" t="s">
        <v>346</v>
      </c>
      <c r="H23" s="105" t="s">
        <v>25</v>
      </c>
      <c r="I23" s="106" t="s">
        <v>347</v>
      </c>
      <c r="J23" s="117" t="s">
        <v>583</v>
      </c>
    </row>
    <row r="24" spans="1:10" x14ac:dyDescent="0.2">
      <c r="A24" s="26" t="s">
        <v>561</v>
      </c>
      <c r="B24" s="26" t="s">
        <v>553</v>
      </c>
      <c r="C24" s="27" t="s">
        <v>554</v>
      </c>
      <c r="D24" s="21" t="s">
        <v>569</v>
      </c>
      <c r="E24" s="121">
        <v>21</v>
      </c>
      <c r="F24" s="108" t="s">
        <v>56</v>
      </c>
      <c r="G24" s="108" t="s">
        <v>57</v>
      </c>
      <c r="H24" s="105" t="s">
        <v>25</v>
      </c>
      <c r="I24" s="106" t="s">
        <v>58</v>
      </c>
      <c r="J24" s="117" t="s">
        <v>584</v>
      </c>
    </row>
    <row r="25" spans="1:10" x14ac:dyDescent="0.2">
      <c r="A25" s="26" t="s">
        <v>561</v>
      </c>
      <c r="B25" s="26" t="s">
        <v>553</v>
      </c>
      <c r="C25" s="27" t="s">
        <v>554</v>
      </c>
      <c r="D25" s="21" t="s">
        <v>569</v>
      </c>
      <c r="E25" s="121">
        <v>22</v>
      </c>
      <c r="F25" s="108" t="s">
        <v>96</v>
      </c>
      <c r="G25" s="108" t="s">
        <v>97</v>
      </c>
      <c r="H25" s="105" t="s">
        <v>25</v>
      </c>
      <c r="I25" s="106" t="s">
        <v>98</v>
      </c>
      <c r="J25" s="117" t="s">
        <v>585</v>
      </c>
    </row>
    <row r="26" spans="1:10" x14ac:dyDescent="0.2">
      <c r="A26" s="26" t="s">
        <v>561</v>
      </c>
      <c r="B26" s="26" t="s">
        <v>553</v>
      </c>
      <c r="C26" s="27" t="s">
        <v>554</v>
      </c>
      <c r="D26" s="21" t="s">
        <v>569</v>
      </c>
      <c r="E26" s="121">
        <v>23</v>
      </c>
      <c r="F26" s="108" t="s">
        <v>241</v>
      </c>
      <c r="G26" s="108" t="s">
        <v>242</v>
      </c>
      <c r="H26" s="105" t="s">
        <v>13</v>
      </c>
      <c r="I26" s="106" t="s">
        <v>243</v>
      </c>
      <c r="J26" s="117" t="s">
        <v>586</v>
      </c>
    </row>
    <row r="27" spans="1:10" x14ac:dyDescent="0.2">
      <c r="A27" s="26" t="s">
        <v>561</v>
      </c>
      <c r="B27" s="26" t="s">
        <v>553</v>
      </c>
      <c r="C27" s="27" t="s">
        <v>554</v>
      </c>
      <c r="D27" s="21" t="s">
        <v>569</v>
      </c>
      <c r="E27" s="121">
        <v>23</v>
      </c>
      <c r="F27" s="108" t="s">
        <v>68</v>
      </c>
      <c r="G27" s="108" t="s">
        <v>69</v>
      </c>
      <c r="H27" s="105" t="s">
        <v>25</v>
      </c>
      <c r="I27" s="106" t="s">
        <v>70</v>
      </c>
      <c r="J27" s="117" t="s">
        <v>587</v>
      </c>
    </row>
    <row r="28" spans="1:10" x14ac:dyDescent="0.2">
      <c r="A28" s="26" t="s">
        <v>561</v>
      </c>
      <c r="B28" s="26" t="s">
        <v>553</v>
      </c>
      <c r="C28" s="27" t="s">
        <v>554</v>
      </c>
      <c r="D28" s="21" t="s">
        <v>569</v>
      </c>
      <c r="E28" s="121">
        <v>25</v>
      </c>
      <c r="F28" s="108" t="s">
        <v>514</v>
      </c>
      <c r="G28" s="108" t="s">
        <v>515</v>
      </c>
      <c r="H28" s="105" t="s">
        <v>25</v>
      </c>
      <c r="I28" s="106" t="s">
        <v>516</v>
      </c>
      <c r="J28" s="117" t="s">
        <v>583</v>
      </c>
    </row>
    <row r="29" spans="1:10" x14ac:dyDescent="0.2">
      <c r="A29" s="26" t="s">
        <v>561</v>
      </c>
      <c r="B29" s="26" t="s">
        <v>553</v>
      </c>
      <c r="C29" s="27" t="s">
        <v>554</v>
      </c>
      <c r="D29" s="21" t="s">
        <v>569</v>
      </c>
      <c r="E29" s="121">
        <v>26</v>
      </c>
      <c r="F29" s="108" t="s">
        <v>318</v>
      </c>
      <c r="G29" s="108" t="s">
        <v>319</v>
      </c>
      <c r="H29" s="105" t="s">
        <v>25</v>
      </c>
      <c r="I29" s="106" t="s">
        <v>320</v>
      </c>
      <c r="J29" s="117" t="s">
        <v>588</v>
      </c>
    </row>
    <row r="30" spans="1:10" x14ac:dyDescent="0.2">
      <c r="A30" s="26" t="s">
        <v>561</v>
      </c>
      <c r="B30" s="26" t="s">
        <v>553</v>
      </c>
      <c r="C30" s="27" t="s">
        <v>554</v>
      </c>
      <c r="D30" s="21" t="s">
        <v>569</v>
      </c>
      <c r="E30" s="121">
        <v>26</v>
      </c>
      <c r="F30" s="108" t="s">
        <v>434</v>
      </c>
      <c r="G30" s="108" t="s">
        <v>435</v>
      </c>
      <c r="H30" s="105" t="s">
        <v>54</v>
      </c>
      <c r="I30" s="106" t="s">
        <v>436</v>
      </c>
      <c r="J30" s="117" t="s">
        <v>588</v>
      </c>
    </row>
    <row r="31" spans="1:10" x14ac:dyDescent="0.2">
      <c r="A31" s="26" t="s">
        <v>561</v>
      </c>
      <c r="B31" s="26" t="s">
        <v>553</v>
      </c>
      <c r="C31" s="27" t="s">
        <v>554</v>
      </c>
      <c r="D31" s="21" t="s">
        <v>569</v>
      </c>
      <c r="E31" s="121">
        <v>28</v>
      </c>
      <c r="F31" s="108" t="s">
        <v>90</v>
      </c>
      <c r="G31" s="108" t="s">
        <v>91</v>
      </c>
      <c r="H31" s="105" t="s">
        <v>17</v>
      </c>
      <c r="I31" s="106" t="s">
        <v>92</v>
      </c>
      <c r="J31" s="117" t="s">
        <v>589</v>
      </c>
    </row>
    <row r="32" spans="1:10" x14ac:dyDescent="0.2">
      <c r="A32" s="26" t="s">
        <v>561</v>
      </c>
      <c r="B32" s="26" t="s">
        <v>553</v>
      </c>
      <c r="C32" s="27" t="s">
        <v>554</v>
      </c>
      <c r="D32" s="21" t="s">
        <v>569</v>
      </c>
      <c r="E32" s="121">
        <v>28</v>
      </c>
      <c r="F32" s="108" t="s">
        <v>417</v>
      </c>
      <c r="G32" s="108" t="s">
        <v>418</v>
      </c>
      <c r="H32" s="105" t="s">
        <v>54</v>
      </c>
      <c r="I32" s="106" t="s">
        <v>419</v>
      </c>
      <c r="J32" s="117" t="s">
        <v>589</v>
      </c>
    </row>
    <row r="33" spans="1:10" x14ac:dyDescent="0.2">
      <c r="A33" s="26" t="s">
        <v>561</v>
      </c>
      <c r="B33" s="26" t="s">
        <v>553</v>
      </c>
      <c r="C33" s="27" t="s">
        <v>554</v>
      </c>
      <c r="D33" s="21" t="s">
        <v>569</v>
      </c>
      <c r="E33" s="121">
        <v>30</v>
      </c>
      <c r="F33" s="108" t="s">
        <v>125</v>
      </c>
      <c r="G33" s="108" t="s">
        <v>126</v>
      </c>
      <c r="H33" s="105" t="s">
        <v>25</v>
      </c>
      <c r="I33" s="106" t="s">
        <v>127</v>
      </c>
      <c r="J33" s="117" t="s">
        <v>590</v>
      </c>
    </row>
    <row r="34" spans="1:10" x14ac:dyDescent="0.2">
      <c r="A34" s="26" t="s">
        <v>561</v>
      </c>
      <c r="B34" s="26" t="s">
        <v>553</v>
      </c>
      <c r="C34" s="27" t="s">
        <v>554</v>
      </c>
      <c r="D34" s="21" t="s">
        <v>569</v>
      </c>
      <c r="E34" s="121">
        <v>31</v>
      </c>
      <c r="F34" s="108" t="s">
        <v>173</v>
      </c>
      <c r="G34" s="108" t="s">
        <v>174</v>
      </c>
      <c r="H34" s="105" t="s">
        <v>25</v>
      </c>
      <c r="I34" s="106" t="s">
        <v>175</v>
      </c>
      <c r="J34" s="117" t="s">
        <v>591</v>
      </c>
    </row>
    <row r="35" spans="1:10" x14ac:dyDescent="0.2">
      <c r="A35" s="26" t="s">
        <v>561</v>
      </c>
      <c r="B35" s="26" t="s">
        <v>553</v>
      </c>
      <c r="C35" s="27" t="s">
        <v>554</v>
      </c>
      <c r="D35" s="21" t="s">
        <v>569</v>
      </c>
      <c r="E35" s="121">
        <v>32</v>
      </c>
      <c r="F35" s="108" t="s">
        <v>452</v>
      </c>
      <c r="G35" s="108" t="s">
        <v>453</v>
      </c>
      <c r="H35" s="105" t="s">
        <v>154</v>
      </c>
      <c r="I35" s="106" t="s">
        <v>454</v>
      </c>
      <c r="J35" s="117" t="s">
        <v>592</v>
      </c>
    </row>
    <row r="36" spans="1:10" x14ac:dyDescent="0.2">
      <c r="A36" s="26" t="s">
        <v>561</v>
      </c>
      <c r="B36" s="26" t="s">
        <v>553</v>
      </c>
      <c r="C36" s="27" t="s">
        <v>554</v>
      </c>
      <c r="D36" s="21" t="s">
        <v>569</v>
      </c>
      <c r="E36" s="121">
        <v>33</v>
      </c>
      <c r="F36" s="108" t="s">
        <v>377</v>
      </c>
      <c r="G36" s="108" t="s">
        <v>378</v>
      </c>
      <c r="H36" s="105" t="s">
        <v>21</v>
      </c>
      <c r="I36" s="106" t="s">
        <v>379</v>
      </c>
      <c r="J36" s="117" t="s">
        <v>593</v>
      </c>
    </row>
    <row r="37" spans="1:10" x14ac:dyDescent="0.2">
      <c r="A37" s="26" t="s">
        <v>561</v>
      </c>
      <c r="B37" s="26" t="s">
        <v>553</v>
      </c>
      <c r="C37" s="27" t="s">
        <v>554</v>
      </c>
      <c r="D37" s="21" t="s">
        <v>569</v>
      </c>
      <c r="E37" s="121">
        <v>34</v>
      </c>
      <c r="F37" s="108" t="s">
        <v>43</v>
      </c>
      <c r="G37" s="108" t="s">
        <v>44</v>
      </c>
      <c r="H37" s="105" t="s">
        <v>25</v>
      </c>
      <c r="I37" s="106" t="s">
        <v>45</v>
      </c>
      <c r="J37" s="117" t="s">
        <v>594</v>
      </c>
    </row>
    <row r="38" spans="1:10" x14ac:dyDescent="0.2">
      <c r="A38" s="26" t="s">
        <v>561</v>
      </c>
      <c r="B38" s="26" t="s">
        <v>553</v>
      </c>
      <c r="C38" s="27" t="s">
        <v>554</v>
      </c>
      <c r="D38" s="21" t="s">
        <v>569</v>
      </c>
      <c r="E38" s="121">
        <v>34</v>
      </c>
      <c r="F38" s="108" t="s">
        <v>291</v>
      </c>
      <c r="G38" s="108" t="s">
        <v>292</v>
      </c>
      <c r="H38" s="105" t="s">
        <v>25</v>
      </c>
      <c r="I38" s="106" t="s">
        <v>293</v>
      </c>
      <c r="J38" s="117" t="s">
        <v>595</v>
      </c>
    </row>
    <row r="39" spans="1:10" x14ac:dyDescent="0.2">
      <c r="A39" s="26" t="s">
        <v>561</v>
      </c>
      <c r="B39" s="26" t="s">
        <v>553</v>
      </c>
      <c r="C39" s="27" t="s">
        <v>554</v>
      </c>
      <c r="D39" s="21" t="s">
        <v>569</v>
      </c>
      <c r="E39" s="121">
        <v>36</v>
      </c>
      <c r="F39" s="108" t="s">
        <v>86</v>
      </c>
      <c r="G39" s="108" t="s">
        <v>87</v>
      </c>
      <c r="H39" s="105" t="s">
        <v>25</v>
      </c>
      <c r="I39" s="106" t="s">
        <v>88</v>
      </c>
      <c r="J39" s="117" t="s">
        <v>596</v>
      </c>
    </row>
    <row r="40" spans="1:10" x14ac:dyDescent="0.2">
      <c r="A40" s="26" t="s">
        <v>561</v>
      </c>
      <c r="B40" s="26" t="s">
        <v>553</v>
      </c>
      <c r="C40" s="27" t="s">
        <v>554</v>
      </c>
      <c r="D40" s="21" t="s">
        <v>569</v>
      </c>
      <c r="E40" s="121">
        <v>37</v>
      </c>
      <c r="F40" s="108" t="s">
        <v>179</v>
      </c>
      <c r="G40" s="108" t="s">
        <v>180</v>
      </c>
      <c r="H40" s="105" t="s">
        <v>25</v>
      </c>
      <c r="I40" s="106" t="s">
        <v>181</v>
      </c>
      <c r="J40" s="117" t="s">
        <v>597</v>
      </c>
    </row>
    <row r="41" spans="1:10" x14ac:dyDescent="0.2">
      <c r="A41" s="26" t="s">
        <v>561</v>
      </c>
      <c r="B41" s="26" t="s">
        <v>553</v>
      </c>
      <c r="C41" s="27" t="s">
        <v>554</v>
      </c>
      <c r="D41" s="21" t="s">
        <v>569</v>
      </c>
      <c r="E41" s="121">
        <v>38</v>
      </c>
      <c r="F41" s="108" t="s">
        <v>259</v>
      </c>
      <c r="G41" s="108" t="s">
        <v>260</v>
      </c>
      <c r="H41" s="105" t="s">
        <v>21</v>
      </c>
      <c r="I41" s="106" t="s">
        <v>261</v>
      </c>
      <c r="J41" s="117" t="s">
        <v>598</v>
      </c>
    </row>
    <row r="42" spans="1:10" x14ac:dyDescent="0.2">
      <c r="A42" s="26" t="s">
        <v>561</v>
      </c>
      <c r="B42" s="26" t="s">
        <v>553</v>
      </c>
      <c r="C42" s="27" t="s">
        <v>554</v>
      </c>
      <c r="D42" s="21" t="s">
        <v>569</v>
      </c>
      <c r="E42" s="121">
        <v>39</v>
      </c>
      <c r="F42" s="108" t="s">
        <v>296</v>
      </c>
      <c r="G42" s="108" t="s">
        <v>297</v>
      </c>
      <c r="H42" s="105" t="s">
        <v>17</v>
      </c>
      <c r="I42" s="106" t="s">
        <v>298</v>
      </c>
      <c r="J42" s="117" t="s">
        <v>599</v>
      </c>
    </row>
    <row r="43" spans="1:10" x14ac:dyDescent="0.2">
      <c r="A43" s="26" t="s">
        <v>561</v>
      </c>
      <c r="B43" s="26" t="s">
        <v>553</v>
      </c>
      <c r="C43" s="27" t="s">
        <v>554</v>
      </c>
      <c r="D43" s="21" t="s">
        <v>569</v>
      </c>
      <c r="E43" s="121">
        <v>40</v>
      </c>
      <c r="F43" s="108" t="s">
        <v>269</v>
      </c>
      <c r="G43" s="108" t="s">
        <v>270</v>
      </c>
      <c r="H43" s="105" t="s">
        <v>25</v>
      </c>
      <c r="I43" s="106" t="s">
        <v>271</v>
      </c>
      <c r="J43" s="117" t="s">
        <v>600</v>
      </c>
    </row>
    <row r="44" spans="1:10" x14ac:dyDescent="0.2">
      <c r="A44" s="26" t="s">
        <v>561</v>
      </c>
      <c r="B44" s="26" t="s">
        <v>553</v>
      </c>
      <c r="C44" s="27" t="s">
        <v>554</v>
      </c>
      <c r="D44" s="21" t="s">
        <v>569</v>
      </c>
      <c r="E44" s="121">
        <v>41</v>
      </c>
      <c r="F44" s="108" t="s">
        <v>80</v>
      </c>
      <c r="G44" s="108" t="s">
        <v>81</v>
      </c>
      <c r="H44" s="105" t="s">
        <v>25</v>
      </c>
      <c r="I44" s="106" t="s">
        <v>82</v>
      </c>
      <c r="J44" s="117" t="s">
        <v>601</v>
      </c>
    </row>
    <row r="45" spans="1:10" x14ac:dyDescent="0.2">
      <c r="A45" s="26" t="s">
        <v>561</v>
      </c>
      <c r="B45" s="26" t="s">
        <v>553</v>
      </c>
      <c r="C45" s="27" t="s">
        <v>554</v>
      </c>
      <c r="D45" s="21" t="s">
        <v>569</v>
      </c>
      <c r="E45" s="121">
        <v>41</v>
      </c>
      <c r="F45" s="108" t="s">
        <v>307</v>
      </c>
      <c r="G45" s="108" t="s">
        <v>308</v>
      </c>
      <c r="H45" s="105" t="s">
        <v>154</v>
      </c>
      <c r="I45" s="106" t="s">
        <v>309</v>
      </c>
      <c r="J45" s="117" t="s">
        <v>601</v>
      </c>
    </row>
    <row r="46" spans="1:10" x14ac:dyDescent="0.2">
      <c r="A46" s="26" t="s">
        <v>561</v>
      </c>
      <c r="B46" s="26" t="s">
        <v>553</v>
      </c>
      <c r="C46" s="27" t="s">
        <v>554</v>
      </c>
      <c r="D46" s="21" t="s">
        <v>569</v>
      </c>
      <c r="E46" s="121">
        <v>43</v>
      </c>
      <c r="F46" s="108" t="s">
        <v>149</v>
      </c>
      <c r="G46" s="108" t="s">
        <v>150</v>
      </c>
      <c r="H46" s="105" t="s">
        <v>25</v>
      </c>
      <c r="I46" s="106" t="s">
        <v>151</v>
      </c>
      <c r="J46" s="117" t="s">
        <v>602</v>
      </c>
    </row>
    <row r="47" spans="1:10" x14ac:dyDescent="0.2">
      <c r="A47" s="26" t="s">
        <v>561</v>
      </c>
      <c r="B47" s="26" t="s">
        <v>553</v>
      </c>
      <c r="C47" s="27" t="s">
        <v>554</v>
      </c>
      <c r="D47" s="21" t="s">
        <v>569</v>
      </c>
      <c r="E47" s="121">
        <v>44</v>
      </c>
      <c r="F47" s="108" t="s">
        <v>62</v>
      </c>
      <c r="G47" s="108" t="s">
        <v>63</v>
      </c>
      <c r="H47" s="105" t="s">
        <v>25</v>
      </c>
      <c r="I47" s="106" t="s">
        <v>64</v>
      </c>
      <c r="J47" s="117" t="s">
        <v>603</v>
      </c>
    </row>
    <row r="48" spans="1:10" x14ac:dyDescent="0.2">
      <c r="A48" s="26" t="s">
        <v>561</v>
      </c>
      <c r="B48" s="26" t="s">
        <v>553</v>
      </c>
      <c r="C48" s="27" t="s">
        <v>554</v>
      </c>
      <c r="D48" s="21" t="s">
        <v>569</v>
      </c>
      <c r="E48" s="121">
        <v>45</v>
      </c>
      <c r="F48" s="108" t="s">
        <v>137</v>
      </c>
      <c r="G48" s="108" t="s">
        <v>138</v>
      </c>
      <c r="H48" s="105" t="s">
        <v>17</v>
      </c>
      <c r="I48" s="106" t="s">
        <v>139</v>
      </c>
      <c r="J48" s="117" t="s">
        <v>604</v>
      </c>
    </row>
    <row r="49" spans="1:10" x14ac:dyDescent="0.2">
      <c r="A49" s="26" t="s">
        <v>561</v>
      </c>
      <c r="B49" s="26" t="s">
        <v>553</v>
      </c>
      <c r="C49" s="27" t="s">
        <v>554</v>
      </c>
      <c r="D49" s="21" t="s">
        <v>569</v>
      </c>
      <c r="E49" s="121">
        <v>46</v>
      </c>
      <c r="F49" s="108" t="s">
        <v>185</v>
      </c>
      <c r="G49" s="108" t="s">
        <v>186</v>
      </c>
      <c r="H49" s="105" t="s">
        <v>54</v>
      </c>
      <c r="I49" s="106" t="s">
        <v>187</v>
      </c>
      <c r="J49" s="117" t="s">
        <v>605</v>
      </c>
    </row>
    <row r="50" spans="1:10" x14ac:dyDescent="0.2">
      <c r="A50" s="26" t="s">
        <v>561</v>
      </c>
      <c r="B50" s="26" t="s">
        <v>553</v>
      </c>
      <c r="C50" s="27" t="s">
        <v>554</v>
      </c>
      <c r="D50" s="21" t="s">
        <v>569</v>
      </c>
      <c r="E50" s="121">
        <v>47</v>
      </c>
      <c r="F50" s="108" t="s">
        <v>409</v>
      </c>
      <c r="G50" s="108" t="s">
        <v>410</v>
      </c>
      <c r="H50" s="105" t="s">
        <v>54</v>
      </c>
      <c r="I50" s="106" t="s">
        <v>564</v>
      </c>
      <c r="J50" s="117" t="s">
        <v>606</v>
      </c>
    </row>
    <row r="51" spans="1:10" x14ac:dyDescent="0.2">
      <c r="A51" s="26" t="s">
        <v>561</v>
      </c>
      <c r="B51" s="26" t="s">
        <v>553</v>
      </c>
      <c r="C51" s="27" t="s">
        <v>554</v>
      </c>
      <c r="D51" s="21" t="s">
        <v>569</v>
      </c>
      <c r="E51" s="121">
        <v>48</v>
      </c>
      <c r="F51" s="108" t="s">
        <v>339</v>
      </c>
      <c r="G51" s="108" t="s">
        <v>340</v>
      </c>
      <c r="H51" s="105" t="s">
        <v>54</v>
      </c>
      <c r="I51" s="106" t="s">
        <v>341</v>
      </c>
      <c r="J51" s="117" t="s">
        <v>607</v>
      </c>
    </row>
    <row r="52" spans="1:10" x14ac:dyDescent="0.2">
      <c r="A52" s="26" t="s">
        <v>561</v>
      </c>
      <c r="B52" s="26" t="s">
        <v>553</v>
      </c>
      <c r="C52" s="27" t="s">
        <v>554</v>
      </c>
      <c r="D52" s="21" t="s">
        <v>569</v>
      </c>
      <c r="E52" s="121">
        <v>48</v>
      </c>
      <c r="F52" s="108" t="s">
        <v>397</v>
      </c>
      <c r="G52" s="108" t="s">
        <v>398</v>
      </c>
      <c r="H52" s="105" t="s">
        <v>54</v>
      </c>
      <c r="I52" s="106" t="s">
        <v>399</v>
      </c>
      <c r="J52" s="117" t="s">
        <v>608</v>
      </c>
    </row>
    <row r="53" spans="1:10" x14ac:dyDescent="0.2">
      <c r="A53" s="26" t="s">
        <v>561</v>
      </c>
      <c r="B53" s="26" t="s">
        <v>553</v>
      </c>
      <c r="C53" s="27" t="s">
        <v>554</v>
      </c>
      <c r="D53" s="21" t="s">
        <v>569</v>
      </c>
      <c r="E53" s="121">
        <v>50</v>
      </c>
      <c r="F53" s="108" t="s">
        <v>367</v>
      </c>
      <c r="G53" s="108" t="s">
        <v>368</v>
      </c>
      <c r="H53" s="105" t="s">
        <v>9</v>
      </c>
      <c r="I53" s="106" t="s">
        <v>369</v>
      </c>
      <c r="J53" s="117" t="s">
        <v>609</v>
      </c>
    </row>
    <row r="54" spans="1:10" x14ac:dyDescent="0.2">
      <c r="A54" s="26" t="s">
        <v>561</v>
      </c>
      <c r="B54" s="26" t="s">
        <v>553</v>
      </c>
      <c r="C54" s="27" t="s">
        <v>554</v>
      </c>
      <c r="D54" s="21" t="s">
        <v>569</v>
      </c>
      <c r="E54" s="121">
        <v>51</v>
      </c>
      <c r="F54" s="108" t="s">
        <v>30</v>
      </c>
      <c r="G54" s="108" t="s">
        <v>31</v>
      </c>
      <c r="H54" s="105" t="s">
        <v>17</v>
      </c>
      <c r="I54" s="106" t="s">
        <v>32</v>
      </c>
      <c r="J54" s="117" t="s">
        <v>610</v>
      </c>
    </row>
    <row r="55" spans="1:10" x14ac:dyDescent="0.2">
      <c r="A55" s="26" t="s">
        <v>561</v>
      </c>
      <c r="B55" s="26" t="s">
        <v>553</v>
      </c>
      <c r="C55" s="27" t="s">
        <v>554</v>
      </c>
      <c r="D55" s="21" t="s">
        <v>569</v>
      </c>
      <c r="E55" s="121">
        <v>52</v>
      </c>
      <c r="F55" s="108" t="s">
        <v>162</v>
      </c>
      <c r="G55" s="108" t="s">
        <v>163</v>
      </c>
      <c r="H55" s="105" t="s">
        <v>9</v>
      </c>
      <c r="I55" s="106" t="s">
        <v>164</v>
      </c>
      <c r="J55" s="117" t="s">
        <v>611</v>
      </c>
    </row>
    <row r="56" spans="1:10" x14ac:dyDescent="0.2">
      <c r="A56" s="26" t="s">
        <v>561</v>
      </c>
      <c r="B56" s="26" t="s">
        <v>553</v>
      </c>
      <c r="C56" s="27" t="s">
        <v>554</v>
      </c>
      <c r="D56" s="21" t="s">
        <v>569</v>
      </c>
      <c r="E56" s="121">
        <v>53</v>
      </c>
      <c r="F56" s="108" t="s">
        <v>36</v>
      </c>
      <c r="G56" s="108" t="s">
        <v>37</v>
      </c>
      <c r="H56" s="105" t="s">
        <v>17</v>
      </c>
      <c r="I56" s="106" t="s">
        <v>38</v>
      </c>
      <c r="J56" s="117" t="s">
        <v>612</v>
      </c>
    </row>
    <row r="57" spans="1:10" x14ac:dyDescent="0.2">
      <c r="A57" s="26" t="s">
        <v>561</v>
      </c>
      <c r="B57" s="26" t="s">
        <v>553</v>
      </c>
      <c r="C57" s="27" t="s">
        <v>554</v>
      </c>
      <c r="D57" s="21" t="s">
        <v>569</v>
      </c>
      <c r="E57" s="121">
        <v>53</v>
      </c>
      <c r="F57" s="108" t="s">
        <v>114</v>
      </c>
      <c r="G57" s="108" t="s">
        <v>115</v>
      </c>
      <c r="H57" s="105" t="s">
        <v>17</v>
      </c>
      <c r="I57" s="106" t="s">
        <v>116</v>
      </c>
      <c r="J57" s="117" t="s">
        <v>613</v>
      </c>
    </row>
    <row r="58" spans="1:10" x14ac:dyDescent="0.2">
      <c r="A58" s="26" t="s">
        <v>561</v>
      </c>
      <c r="B58" s="26" t="s">
        <v>553</v>
      </c>
      <c r="C58" s="27" t="s">
        <v>554</v>
      </c>
      <c r="D58" s="21" t="s">
        <v>569</v>
      </c>
      <c r="E58" s="121">
        <v>55</v>
      </c>
      <c r="F58" s="108" t="s">
        <v>382</v>
      </c>
      <c r="G58" s="108" t="s">
        <v>383</v>
      </c>
      <c r="H58" s="105" t="s">
        <v>9</v>
      </c>
      <c r="I58" s="106" t="s">
        <v>384</v>
      </c>
      <c r="J58" s="117" t="s">
        <v>614</v>
      </c>
    </row>
    <row r="59" spans="1:10" x14ac:dyDescent="0.2">
      <c r="A59" s="26" t="s">
        <v>561</v>
      </c>
      <c r="B59" s="26" t="s">
        <v>553</v>
      </c>
      <c r="C59" s="27" t="s">
        <v>554</v>
      </c>
      <c r="D59" s="21" t="s">
        <v>569</v>
      </c>
      <c r="E59" s="121">
        <v>56</v>
      </c>
      <c r="F59" s="108" t="s">
        <v>49</v>
      </c>
      <c r="G59" s="108" t="s">
        <v>50</v>
      </c>
      <c r="H59" s="105" t="s">
        <v>17</v>
      </c>
      <c r="I59" s="106" t="s">
        <v>51</v>
      </c>
      <c r="J59" s="117" t="s">
        <v>615</v>
      </c>
    </row>
    <row r="60" spans="1:10" x14ac:dyDescent="0.2">
      <c r="A60" s="26" t="s">
        <v>561</v>
      </c>
      <c r="B60" s="26" t="s">
        <v>553</v>
      </c>
      <c r="C60" s="27" t="s">
        <v>554</v>
      </c>
      <c r="D60" s="21" t="s">
        <v>569</v>
      </c>
      <c r="E60" s="121">
        <v>56</v>
      </c>
      <c r="F60" s="108" t="s">
        <v>411</v>
      </c>
      <c r="G60" s="108" t="s">
        <v>412</v>
      </c>
      <c r="H60" s="105" t="s">
        <v>54</v>
      </c>
      <c r="I60" s="106" t="s">
        <v>413</v>
      </c>
      <c r="J60" s="117" t="s">
        <v>615</v>
      </c>
    </row>
    <row r="61" spans="1:10" x14ac:dyDescent="0.2">
      <c r="A61" s="26" t="s">
        <v>561</v>
      </c>
      <c r="B61" s="26" t="s">
        <v>553</v>
      </c>
      <c r="C61" s="27" t="s">
        <v>554</v>
      </c>
      <c r="D61" s="21" t="s">
        <v>569</v>
      </c>
      <c r="E61" s="121">
        <v>56</v>
      </c>
      <c r="F61" s="108" t="s">
        <v>372</v>
      </c>
      <c r="G61" s="108" t="s">
        <v>373</v>
      </c>
      <c r="H61" s="105" t="s">
        <v>9</v>
      </c>
      <c r="I61" s="106" t="s">
        <v>374</v>
      </c>
      <c r="J61" s="117" t="s">
        <v>615</v>
      </c>
    </row>
    <row r="62" spans="1:10" x14ac:dyDescent="0.2">
      <c r="A62" s="26" t="s">
        <v>561</v>
      </c>
      <c r="B62" s="26" t="s">
        <v>553</v>
      </c>
      <c r="C62" s="27" t="s">
        <v>554</v>
      </c>
      <c r="D62" s="21" t="s">
        <v>569</v>
      </c>
      <c r="E62" s="121">
        <v>59</v>
      </c>
      <c r="F62" s="108" t="s">
        <v>225</v>
      </c>
      <c r="G62" s="108" t="s">
        <v>226</v>
      </c>
      <c r="H62" s="105" t="s">
        <v>54</v>
      </c>
      <c r="I62" s="106" t="s">
        <v>227</v>
      </c>
      <c r="J62" s="117" t="s">
        <v>616</v>
      </c>
    </row>
    <row r="63" spans="1:10" x14ac:dyDescent="0.2">
      <c r="A63" s="26" t="s">
        <v>561</v>
      </c>
      <c r="B63" s="26" t="s">
        <v>553</v>
      </c>
      <c r="C63" s="27" t="s">
        <v>554</v>
      </c>
      <c r="D63" s="21" t="s">
        <v>569</v>
      </c>
      <c r="E63" s="121">
        <v>60</v>
      </c>
      <c r="F63" s="108" t="s">
        <v>102</v>
      </c>
      <c r="G63" s="108" t="s">
        <v>103</v>
      </c>
      <c r="H63" s="105" t="s">
        <v>13</v>
      </c>
      <c r="I63" s="106" t="s">
        <v>104</v>
      </c>
      <c r="J63" s="117" t="s">
        <v>616</v>
      </c>
    </row>
    <row r="64" spans="1:10" x14ac:dyDescent="0.2">
      <c r="A64" s="26" t="s">
        <v>561</v>
      </c>
      <c r="B64" s="26" t="s">
        <v>553</v>
      </c>
      <c r="C64" s="27" t="s">
        <v>554</v>
      </c>
      <c r="D64" s="21" t="s">
        <v>569</v>
      </c>
      <c r="E64" s="121">
        <v>60</v>
      </c>
      <c r="F64" s="108" t="s">
        <v>499</v>
      </c>
      <c r="G64" s="108" t="s">
        <v>500</v>
      </c>
      <c r="H64" s="105" t="s">
        <v>54</v>
      </c>
      <c r="I64" s="106" t="s">
        <v>501</v>
      </c>
      <c r="J64" s="117" t="s">
        <v>617</v>
      </c>
    </row>
    <row r="65" spans="1:10" x14ac:dyDescent="0.2">
      <c r="A65" s="26" t="s">
        <v>561</v>
      </c>
      <c r="B65" s="26" t="s">
        <v>553</v>
      </c>
      <c r="C65" s="27" t="s">
        <v>554</v>
      </c>
      <c r="D65" s="21" t="s">
        <v>569</v>
      </c>
      <c r="E65" s="121">
        <v>62</v>
      </c>
      <c r="F65" s="108" t="s">
        <v>120</v>
      </c>
      <c r="G65" s="108" t="s">
        <v>121</v>
      </c>
      <c r="H65" s="105" t="s">
        <v>17</v>
      </c>
      <c r="I65" s="106" t="s">
        <v>122</v>
      </c>
      <c r="J65" s="117" t="s">
        <v>618</v>
      </c>
    </row>
    <row r="66" spans="1:10" x14ac:dyDescent="0.2">
      <c r="A66" s="26" t="s">
        <v>561</v>
      </c>
      <c r="B66" s="26" t="s">
        <v>553</v>
      </c>
      <c r="C66" s="27" t="s">
        <v>554</v>
      </c>
      <c r="D66" s="21" t="s">
        <v>569</v>
      </c>
      <c r="E66" s="121">
        <v>62</v>
      </c>
      <c r="F66" s="108" t="s">
        <v>486</v>
      </c>
      <c r="G66" s="108" t="s">
        <v>482</v>
      </c>
      <c r="H66" s="105" t="s">
        <v>9</v>
      </c>
      <c r="I66" s="106" t="s">
        <v>487</v>
      </c>
      <c r="J66" s="117" t="s">
        <v>616</v>
      </c>
    </row>
    <row r="67" spans="1:10" x14ac:dyDescent="0.2">
      <c r="A67" s="26" t="s">
        <v>561</v>
      </c>
      <c r="B67" s="26" t="s">
        <v>553</v>
      </c>
      <c r="C67" s="27" t="s">
        <v>554</v>
      </c>
      <c r="D67" s="21" t="s">
        <v>569</v>
      </c>
      <c r="E67" s="121">
        <v>64</v>
      </c>
      <c r="F67" s="108" t="s">
        <v>236</v>
      </c>
      <c r="G67" s="108" t="s">
        <v>180</v>
      </c>
      <c r="H67" s="105" t="s">
        <v>54</v>
      </c>
      <c r="I67" s="106" t="s">
        <v>237</v>
      </c>
      <c r="J67" s="117" t="s">
        <v>619</v>
      </c>
    </row>
    <row r="68" spans="1:10" x14ac:dyDescent="0.2">
      <c r="A68" s="26" t="s">
        <v>561</v>
      </c>
      <c r="B68" s="26" t="s">
        <v>553</v>
      </c>
      <c r="C68" s="27" t="s">
        <v>554</v>
      </c>
      <c r="D68" s="21" t="s">
        <v>569</v>
      </c>
      <c r="E68" s="121">
        <v>65</v>
      </c>
      <c r="F68" s="108" t="s">
        <v>281</v>
      </c>
      <c r="G68" s="108" t="s">
        <v>282</v>
      </c>
      <c r="H68" s="105" t="s">
        <v>9</v>
      </c>
      <c r="I68" s="106" t="s">
        <v>283</v>
      </c>
      <c r="J68" s="117" t="s">
        <v>620</v>
      </c>
    </row>
    <row r="69" spans="1:10" x14ac:dyDescent="0.2">
      <c r="A69" s="26" t="s">
        <v>561</v>
      </c>
      <c r="B69" s="26" t="s">
        <v>553</v>
      </c>
      <c r="C69" s="27" t="s">
        <v>554</v>
      </c>
      <c r="D69" s="21" t="s">
        <v>569</v>
      </c>
      <c r="E69" s="121">
        <v>66</v>
      </c>
      <c r="F69" s="108" t="s">
        <v>131</v>
      </c>
      <c r="G69" s="108" t="s">
        <v>132</v>
      </c>
      <c r="H69" s="105" t="s">
        <v>17</v>
      </c>
      <c r="I69" s="106" t="s">
        <v>133</v>
      </c>
      <c r="J69" s="117" t="s">
        <v>621</v>
      </c>
    </row>
    <row r="70" spans="1:10" x14ac:dyDescent="0.2">
      <c r="A70" s="26" t="s">
        <v>561</v>
      </c>
      <c r="B70" s="26" t="s">
        <v>553</v>
      </c>
      <c r="C70" s="27" t="s">
        <v>554</v>
      </c>
      <c r="D70" s="21" t="s">
        <v>569</v>
      </c>
      <c r="E70" s="121">
        <v>67</v>
      </c>
      <c r="F70" s="108" t="s">
        <v>455</v>
      </c>
      <c r="G70" s="108" t="s">
        <v>456</v>
      </c>
      <c r="H70" s="105" t="s">
        <v>54</v>
      </c>
      <c r="I70" s="106" t="s">
        <v>457</v>
      </c>
      <c r="J70" s="117" t="s">
        <v>622</v>
      </c>
    </row>
    <row r="71" spans="1:10" x14ac:dyDescent="0.2">
      <c r="A71" s="26" t="s">
        <v>561</v>
      </c>
      <c r="B71" s="26" t="s">
        <v>553</v>
      </c>
      <c r="C71" s="27" t="s">
        <v>554</v>
      </c>
      <c r="D71" s="21" t="s">
        <v>569</v>
      </c>
      <c r="E71" s="121">
        <v>67</v>
      </c>
      <c r="F71" s="108" t="s">
        <v>502</v>
      </c>
      <c r="G71" s="108" t="s">
        <v>157</v>
      </c>
      <c r="H71" s="105" t="s">
        <v>54</v>
      </c>
      <c r="I71" s="106" t="s">
        <v>503</v>
      </c>
      <c r="J71" s="117" t="s">
        <v>622</v>
      </c>
    </row>
    <row r="72" spans="1:10" x14ac:dyDescent="0.2">
      <c r="A72" s="26" t="s">
        <v>561</v>
      </c>
      <c r="B72" s="26" t="s">
        <v>553</v>
      </c>
      <c r="C72" s="27" t="s">
        <v>554</v>
      </c>
      <c r="D72" s="21" t="s">
        <v>569</v>
      </c>
      <c r="E72" s="121">
        <v>67</v>
      </c>
      <c r="F72" s="108" t="s">
        <v>446</v>
      </c>
      <c r="G72" s="108" t="s">
        <v>447</v>
      </c>
      <c r="H72" s="105" t="s">
        <v>54</v>
      </c>
      <c r="I72" s="106" t="s">
        <v>448</v>
      </c>
      <c r="J72" s="117" t="s">
        <v>622</v>
      </c>
    </row>
    <row r="73" spans="1:10" x14ac:dyDescent="0.2">
      <c r="A73" s="26" t="s">
        <v>561</v>
      </c>
      <c r="B73" s="26" t="s">
        <v>553</v>
      </c>
      <c r="C73" s="27" t="s">
        <v>554</v>
      </c>
      <c r="D73" s="21" t="s">
        <v>569</v>
      </c>
      <c r="E73" s="121">
        <v>70</v>
      </c>
      <c r="F73" s="108" t="s">
        <v>443</v>
      </c>
      <c r="G73" s="108" t="s">
        <v>444</v>
      </c>
      <c r="H73" s="105" t="s">
        <v>54</v>
      </c>
      <c r="I73" s="106" t="s">
        <v>445</v>
      </c>
      <c r="J73" s="117" t="s">
        <v>623</v>
      </c>
    </row>
    <row r="74" spans="1:10" x14ac:dyDescent="0.2">
      <c r="A74" s="26" t="s">
        <v>561</v>
      </c>
      <c r="B74" s="26" t="s">
        <v>553</v>
      </c>
      <c r="C74" s="27" t="s">
        <v>554</v>
      </c>
      <c r="D74" s="21" t="s">
        <v>569</v>
      </c>
      <c r="E74" s="121">
        <v>71</v>
      </c>
      <c r="F74" s="108" t="s">
        <v>351</v>
      </c>
      <c r="G74" s="108" t="s">
        <v>352</v>
      </c>
      <c r="H74" s="105" t="s">
        <v>9</v>
      </c>
      <c r="I74" s="106" t="s">
        <v>353</v>
      </c>
      <c r="J74" s="117" t="s">
        <v>624</v>
      </c>
    </row>
    <row r="75" spans="1:10" x14ac:dyDescent="0.2">
      <c r="A75" s="26" t="s">
        <v>561</v>
      </c>
      <c r="B75" s="26" t="s">
        <v>553</v>
      </c>
      <c r="C75" s="27" t="s">
        <v>554</v>
      </c>
      <c r="D75" s="21" t="s">
        <v>569</v>
      </c>
      <c r="E75" s="121">
        <v>72</v>
      </c>
      <c r="F75" s="108" t="s">
        <v>472</v>
      </c>
      <c r="G75" s="108" t="s">
        <v>282</v>
      </c>
      <c r="H75" s="105" t="s">
        <v>54</v>
      </c>
      <c r="I75" s="106" t="s">
        <v>473</v>
      </c>
      <c r="J75" s="117" t="s">
        <v>625</v>
      </c>
    </row>
    <row r="76" spans="1:10" x14ac:dyDescent="0.2">
      <c r="A76" s="26" t="s">
        <v>561</v>
      </c>
      <c r="B76" s="26" t="s">
        <v>553</v>
      </c>
      <c r="C76" s="27" t="s">
        <v>554</v>
      </c>
      <c r="D76" s="21" t="s">
        <v>569</v>
      </c>
      <c r="E76" s="121">
        <v>73</v>
      </c>
      <c r="F76" s="108" t="s">
        <v>474</v>
      </c>
      <c r="G76" s="108" t="s">
        <v>441</v>
      </c>
      <c r="H76" s="105" t="s">
        <v>54</v>
      </c>
      <c r="I76" s="106" t="s">
        <v>475</v>
      </c>
      <c r="J76" s="117" t="s">
        <v>626</v>
      </c>
    </row>
    <row r="77" spans="1:10" x14ac:dyDescent="0.2">
      <c r="A77" s="26" t="s">
        <v>561</v>
      </c>
      <c r="B77" s="26" t="s">
        <v>553</v>
      </c>
      <c r="C77" s="27" t="s">
        <v>554</v>
      </c>
      <c r="D77" s="21" t="s">
        <v>569</v>
      </c>
      <c r="E77" s="121">
        <v>74</v>
      </c>
      <c r="F77" s="108" t="s">
        <v>156</v>
      </c>
      <c r="G77" s="108" t="s">
        <v>157</v>
      </c>
      <c r="H77" s="105" t="s">
        <v>17</v>
      </c>
      <c r="I77" s="106" t="s">
        <v>158</v>
      </c>
      <c r="J77" s="117" t="s">
        <v>627</v>
      </c>
    </row>
    <row r="78" spans="1:10" x14ac:dyDescent="0.2">
      <c r="A78" s="26" t="s">
        <v>561</v>
      </c>
      <c r="B78" s="26" t="s">
        <v>553</v>
      </c>
      <c r="C78" s="27" t="s">
        <v>554</v>
      </c>
      <c r="D78" s="21" t="s">
        <v>569</v>
      </c>
      <c r="E78" s="121" t="s">
        <v>568</v>
      </c>
      <c r="F78" s="108" t="s">
        <v>7</v>
      </c>
      <c r="G78" s="108" t="s">
        <v>8</v>
      </c>
      <c r="H78" s="105" t="s">
        <v>9</v>
      </c>
      <c r="I78" s="106" t="s">
        <v>10</v>
      </c>
      <c r="J78" s="117">
        <v>0</v>
      </c>
    </row>
    <row r="79" spans="1:10" x14ac:dyDescent="0.2">
      <c r="A79" s="26" t="s">
        <v>561</v>
      </c>
      <c r="B79" s="26" t="s">
        <v>553</v>
      </c>
      <c r="C79" s="27" t="s">
        <v>554</v>
      </c>
      <c r="D79" s="21" t="s">
        <v>569</v>
      </c>
      <c r="E79" s="121" t="s">
        <v>568</v>
      </c>
      <c r="F79" s="108" t="s">
        <v>461</v>
      </c>
      <c r="G79" s="108" t="s">
        <v>346</v>
      </c>
      <c r="H79" s="105" t="s">
        <v>54</v>
      </c>
      <c r="I79" s="106" t="s">
        <v>462</v>
      </c>
      <c r="J79" s="117">
        <v>0</v>
      </c>
    </row>
    <row r="80" spans="1:10" x14ac:dyDescent="0.2">
      <c r="A80" s="26" t="s">
        <v>561</v>
      </c>
      <c r="B80" s="26" t="s">
        <v>553</v>
      </c>
      <c r="C80" s="27" t="s">
        <v>554</v>
      </c>
      <c r="D80" s="21" t="s">
        <v>569</v>
      </c>
      <c r="E80" s="121" t="s">
        <v>568</v>
      </c>
      <c r="F80" s="108" t="s">
        <v>253</v>
      </c>
      <c r="G80" s="108" t="s">
        <v>254</v>
      </c>
      <c r="H80" s="105" t="s">
        <v>17</v>
      </c>
      <c r="I80" s="106" t="s">
        <v>255</v>
      </c>
      <c r="J80" s="117">
        <v>0</v>
      </c>
    </row>
    <row r="81" spans="1:10" x14ac:dyDescent="0.2">
      <c r="A81" s="26" t="s">
        <v>561</v>
      </c>
      <c r="B81" s="26" t="s">
        <v>553</v>
      </c>
      <c r="C81" s="27" t="s">
        <v>554</v>
      </c>
      <c r="D81" s="21" t="s">
        <v>569</v>
      </c>
      <c r="E81" s="121" t="s">
        <v>568</v>
      </c>
      <c r="F81" s="108" t="s">
        <v>356</v>
      </c>
      <c r="G81" s="108" t="s">
        <v>357</v>
      </c>
      <c r="H81" s="105" t="s">
        <v>21</v>
      </c>
      <c r="I81" s="106" t="s">
        <v>358</v>
      </c>
      <c r="J81" s="117">
        <v>0</v>
      </c>
    </row>
    <row r="82" spans="1:10" ht="25.5" x14ac:dyDescent="0.2">
      <c r="A82" s="26" t="s">
        <v>561</v>
      </c>
      <c r="B82" s="26" t="s">
        <v>553</v>
      </c>
      <c r="C82" s="27" t="s">
        <v>554</v>
      </c>
      <c r="D82" s="21" t="s">
        <v>569</v>
      </c>
      <c r="E82" s="121" t="s">
        <v>628</v>
      </c>
      <c r="F82" s="108" t="s">
        <v>506</v>
      </c>
      <c r="G82" s="108" t="s">
        <v>220</v>
      </c>
      <c r="H82" s="105" t="s">
        <v>507</v>
      </c>
      <c r="I82" s="106" t="s">
        <v>508</v>
      </c>
      <c r="J82" s="117" t="s">
        <v>629</v>
      </c>
    </row>
    <row r="83" spans="1:10" ht="25.5" x14ac:dyDescent="0.2">
      <c r="A83" s="26" t="s">
        <v>561</v>
      </c>
      <c r="B83" s="26" t="s">
        <v>553</v>
      </c>
      <c r="C83" s="27" t="s">
        <v>554</v>
      </c>
      <c r="D83" s="21" t="s">
        <v>569</v>
      </c>
      <c r="E83" s="121" t="s">
        <v>628</v>
      </c>
      <c r="F83" s="108" t="s">
        <v>426</v>
      </c>
      <c r="G83" s="108" t="s">
        <v>427</v>
      </c>
      <c r="H83" s="105" t="s">
        <v>54</v>
      </c>
      <c r="I83" s="106" t="s">
        <v>428</v>
      </c>
      <c r="J83" s="117" t="s">
        <v>629</v>
      </c>
    </row>
    <row r="84" spans="1:10" ht="25.5" x14ac:dyDescent="0.2">
      <c r="A84" s="26" t="s">
        <v>561</v>
      </c>
      <c r="B84" s="26" t="s">
        <v>553</v>
      </c>
      <c r="C84" s="27" t="s">
        <v>554</v>
      </c>
      <c r="D84" s="21" t="s">
        <v>569</v>
      </c>
      <c r="E84" s="121" t="s">
        <v>628</v>
      </c>
      <c r="F84" s="108" t="s">
        <v>469</v>
      </c>
      <c r="G84" s="108" t="s">
        <v>470</v>
      </c>
      <c r="H84" s="105" t="s">
        <v>54</v>
      </c>
      <c r="I84" s="106" t="s">
        <v>471</v>
      </c>
      <c r="J84" s="117" t="s">
        <v>629</v>
      </c>
    </row>
    <row r="85" spans="1:10" ht="25.5" x14ac:dyDescent="0.2">
      <c r="A85" s="26" t="s">
        <v>561</v>
      </c>
      <c r="B85" s="26" t="s">
        <v>553</v>
      </c>
      <c r="C85" s="27" t="s">
        <v>554</v>
      </c>
      <c r="D85" s="21" t="s">
        <v>569</v>
      </c>
      <c r="E85" s="121" t="s">
        <v>628</v>
      </c>
      <c r="F85" s="108" t="s">
        <v>324</v>
      </c>
      <c r="G85" s="108" t="s">
        <v>325</v>
      </c>
      <c r="H85" s="105" t="s">
        <v>13</v>
      </c>
      <c r="I85" s="106" t="s">
        <v>326</v>
      </c>
      <c r="J85" s="117" t="s">
        <v>629</v>
      </c>
    </row>
    <row r="86" spans="1:10" ht="25.5" x14ac:dyDescent="0.2">
      <c r="A86" s="26" t="s">
        <v>561</v>
      </c>
      <c r="B86" s="26" t="s">
        <v>553</v>
      </c>
      <c r="C86" s="27" t="s">
        <v>554</v>
      </c>
      <c r="D86" s="21" t="s">
        <v>569</v>
      </c>
      <c r="E86" s="121" t="s">
        <v>628</v>
      </c>
      <c r="F86" s="108" t="s">
        <v>512</v>
      </c>
      <c r="G86" s="108" t="s">
        <v>87</v>
      </c>
      <c r="H86" s="105" t="s">
        <v>507</v>
      </c>
      <c r="I86" s="106" t="s">
        <v>513</v>
      </c>
      <c r="J86" s="117" t="s">
        <v>629</v>
      </c>
    </row>
    <row r="87" spans="1:10" ht="25.5" x14ac:dyDescent="0.2">
      <c r="A87" s="26" t="s">
        <v>561</v>
      </c>
      <c r="B87" s="26" t="s">
        <v>553</v>
      </c>
      <c r="C87" s="27" t="s">
        <v>554</v>
      </c>
      <c r="D87" s="21" t="s">
        <v>569</v>
      </c>
      <c r="E87" s="121" t="s">
        <v>628</v>
      </c>
      <c r="F87" s="108" t="s">
        <v>630</v>
      </c>
      <c r="G87" s="108" t="s">
        <v>631</v>
      </c>
      <c r="H87" s="105" t="s">
        <v>21</v>
      </c>
      <c r="I87" s="106" t="s">
        <v>632</v>
      </c>
      <c r="J87" s="117" t="s">
        <v>629</v>
      </c>
    </row>
    <row r="88" spans="1:10" ht="25.5" x14ac:dyDescent="0.2">
      <c r="A88" s="26" t="s">
        <v>561</v>
      </c>
      <c r="B88" s="26" t="s">
        <v>553</v>
      </c>
      <c r="C88" s="27" t="s">
        <v>554</v>
      </c>
      <c r="D88" s="21" t="s">
        <v>569</v>
      </c>
      <c r="E88" s="121" t="s">
        <v>628</v>
      </c>
      <c r="F88" s="108" t="s">
        <v>463</v>
      </c>
      <c r="G88" s="108" t="s">
        <v>464</v>
      </c>
      <c r="H88" s="105" t="s">
        <v>154</v>
      </c>
      <c r="I88" s="106" t="s">
        <v>465</v>
      </c>
      <c r="J88" s="117" t="s">
        <v>629</v>
      </c>
    </row>
    <row r="89" spans="1:10" ht="25.5" x14ac:dyDescent="0.2">
      <c r="A89" s="26" t="s">
        <v>561</v>
      </c>
      <c r="B89" s="26" t="s">
        <v>553</v>
      </c>
      <c r="C89" s="27" t="s">
        <v>554</v>
      </c>
      <c r="D89" s="21" t="s">
        <v>569</v>
      </c>
      <c r="E89" s="121" t="s">
        <v>628</v>
      </c>
      <c r="F89" s="108" t="s">
        <v>440</v>
      </c>
      <c r="G89" s="108" t="s">
        <v>441</v>
      </c>
      <c r="H89" s="105" t="s">
        <v>154</v>
      </c>
      <c r="I89" s="106" t="s">
        <v>442</v>
      </c>
      <c r="J89" s="117" t="s">
        <v>629</v>
      </c>
    </row>
    <row r="90" spans="1:10" x14ac:dyDescent="0.2">
      <c r="A90" s="26" t="s">
        <v>561</v>
      </c>
      <c r="B90" s="26" t="s">
        <v>553</v>
      </c>
      <c r="C90" s="28" t="s">
        <v>557</v>
      </c>
      <c r="D90" s="21" t="s">
        <v>569</v>
      </c>
      <c r="E90" s="112">
        <v>1</v>
      </c>
      <c r="F90" s="101" t="s">
        <v>105</v>
      </c>
      <c r="G90" s="101" t="s">
        <v>106</v>
      </c>
      <c r="H90" s="102" t="s">
        <v>25</v>
      </c>
      <c r="I90" s="103" t="s">
        <v>107</v>
      </c>
      <c r="J90" s="118" t="s">
        <v>633</v>
      </c>
    </row>
    <row r="91" spans="1:10" x14ac:dyDescent="0.2">
      <c r="A91" s="26" t="s">
        <v>561</v>
      </c>
      <c r="B91" s="26" t="s">
        <v>553</v>
      </c>
      <c r="C91" s="28" t="s">
        <v>557</v>
      </c>
      <c r="D91" s="21" t="s">
        <v>569</v>
      </c>
      <c r="E91" s="113">
        <v>2</v>
      </c>
      <c r="F91" s="104" t="s">
        <v>288</v>
      </c>
      <c r="G91" s="104" t="s">
        <v>289</v>
      </c>
      <c r="H91" s="105" t="s">
        <v>41</v>
      </c>
      <c r="I91" s="106" t="s">
        <v>290</v>
      </c>
      <c r="J91" s="119" t="s">
        <v>634</v>
      </c>
    </row>
    <row r="92" spans="1:10" x14ac:dyDescent="0.2">
      <c r="A92" s="26" t="s">
        <v>561</v>
      </c>
      <c r="B92" s="26" t="s">
        <v>553</v>
      </c>
      <c r="C92" s="28" t="s">
        <v>557</v>
      </c>
      <c r="D92" s="21" t="s">
        <v>569</v>
      </c>
      <c r="E92" s="113">
        <v>3</v>
      </c>
      <c r="F92" s="104" t="s">
        <v>39</v>
      </c>
      <c r="G92" s="104" t="s">
        <v>40</v>
      </c>
      <c r="H92" s="105" t="s">
        <v>41</v>
      </c>
      <c r="I92" s="106" t="s">
        <v>42</v>
      </c>
      <c r="J92" s="119" t="s">
        <v>635</v>
      </c>
    </row>
    <row r="93" spans="1:10" x14ac:dyDescent="0.2">
      <c r="A93" s="26" t="s">
        <v>561</v>
      </c>
      <c r="B93" s="26" t="s">
        <v>553</v>
      </c>
      <c r="C93" s="28" t="s">
        <v>557</v>
      </c>
      <c r="D93" s="21" t="s">
        <v>569</v>
      </c>
      <c r="E93" s="113">
        <v>4</v>
      </c>
      <c r="F93" s="104" t="s">
        <v>165</v>
      </c>
      <c r="G93" s="104" t="s">
        <v>166</v>
      </c>
      <c r="H93" s="105" t="s">
        <v>17</v>
      </c>
      <c r="I93" s="106" t="s">
        <v>167</v>
      </c>
      <c r="J93" s="119" t="s">
        <v>636</v>
      </c>
    </row>
    <row r="94" spans="1:10" x14ac:dyDescent="0.2">
      <c r="A94" s="26" t="s">
        <v>561</v>
      </c>
      <c r="B94" s="26" t="s">
        <v>553</v>
      </c>
      <c r="C94" s="28" t="s">
        <v>557</v>
      </c>
      <c r="D94" s="21" t="s">
        <v>569</v>
      </c>
      <c r="E94" s="113">
        <v>5</v>
      </c>
      <c r="F94" s="104" t="s">
        <v>228</v>
      </c>
      <c r="G94" s="104" t="s">
        <v>229</v>
      </c>
      <c r="H94" s="105" t="s">
        <v>54</v>
      </c>
      <c r="I94" s="106" t="s">
        <v>230</v>
      </c>
      <c r="J94" s="119" t="s">
        <v>637</v>
      </c>
    </row>
    <row r="95" spans="1:10" x14ac:dyDescent="0.2">
      <c r="A95" s="26" t="s">
        <v>561</v>
      </c>
      <c r="B95" s="26" t="s">
        <v>553</v>
      </c>
      <c r="C95" s="28" t="s">
        <v>557</v>
      </c>
      <c r="D95" s="21" t="s">
        <v>569</v>
      </c>
      <c r="E95" s="113">
        <v>6</v>
      </c>
      <c r="F95" s="104" t="s">
        <v>46</v>
      </c>
      <c r="G95" s="104" t="s">
        <v>47</v>
      </c>
      <c r="H95" s="105" t="s">
        <v>25</v>
      </c>
      <c r="I95" s="106" t="s">
        <v>48</v>
      </c>
      <c r="J95" s="119" t="s">
        <v>638</v>
      </c>
    </row>
    <row r="96" spans="1:10" x14ac:dyDescent="0.2">
      <c r="A96" s="26" t="s">
        <v>561</v>
      </c>
      <c r="B96" s="26" t="s">
        <v>553</v>
      </c>
      <c r="C96" s="28" t="s">
        <v>557</v>
      </c>
      <c r="D96" s="21" t="s">
        <v>569</v>
      </c>
      <c r="E96" s="113">
        <v>7</v>
      </c>
      <c r="F96" s="104" t="s">
        <v>342</v>
      </c>
      <c r="G96" s="104" t="s">
        <v>343</v>
      </c>
      <c r="H96" s="105" t="s">
        <v>54</v>
      </c>
      <c r="I96" s="106" t="s">
        <v>344</v>
      </c>
      <c r="J96" s="119" t="s">
        <v>639</v>
      </c>
    </row>
    <row r="97" spans="1:10" x14ac:dyDescent="0.2">
      <c r="A97" s="26" t="s">
        <v>561</v>
      </c>
      <c r="B97" s="26" t="s">
        <v>553</v>
      </c>
      <c r="C97" s="28" t="s">
        <v>557</v>
      </c>
      <c r="D97" s="21" t="s">
        <v>569</v>
      </c>
      <c r="E97" s="113">
        <v>7</v>
      </c>
      <c r="F97" s="104" t="s">
        <v>123</v>
      </c>
      <c r="G97" s="104" t="s">
        <v>118</v>
      </c>
      <c r="H97" s="105" t="s">
        <v>25</v>
      </c>
      <c r="I97" s="106" t="s">
        <v>124</v>
      </c>
      <c r="J97" s="119" t="s">
        <v>639</v>
      </c>
    </row>
    <row r="98" spans="1:10" x14ac:dyDescent="0.2">
      <c r="A98" s="26" t="s">
        <v>561</v>
      </c>
      <c r="B98" s="26" t="s">
        <v>553</v>
      </c>
      <c r="C98" s="28" t="s">
        <v>557</v>
      </c>
      <c r="D98" s="21" t="s">
        <v>569</v>
      </c>
      <c r="E98" s="113">
        <v>9</v>
      </c>
      <c r="F98" s="104" t="s">
        <v>65</v>
      </c>
      <c r="G98" s="104" t="s">
        <v>66</v>
      </c>
      <c r="H98" s="105" t="s">
        <v>25</v>
      </c>
      <c r="I98" s="106" t="s">
        <v>67</v>
      </c>
      <c r="J98" s="119" t="s">
        <v>640</v>
      </c>
    </row>
    <row r="99" spans="1:10" x14ac:dyDescent="0.2">
      <c r="A99" s="26" t="s">
        <v>561</v>
      </c>
      <c r="B99" s="26" t="s">
        <v>553</v>
      </c>
      <c r="C99" s="28" t="s">
        <v>557</v>
      </c>
      <c r="D99" s="21" t="s">
        <v>569</v>
      </c>
      <c r="E99" s="113">
        <v>10</v>
      </c>
      <c r="F99" s="104" t="s">
        <v>394</v>
      </c>
      <c r="G99" s="104" t="s">
        <v>395</v>
      </c>
      <c r="H99" s="105" t="s">
        <v>54</v>
      </c>
      <c r="I99" s="106" t="s">
        <v>396</v>
      </c>
      <c r="J99" s="119" t="s">
        <v>641</v>
      </c>
    </row>
    <row r="100" spans="1:10" x14ac:dyDescent="0.2">
      <c r="A100" s="26" t="s">
        <v>561</v>
      </c>
      <c r="B100" s="26" t="s">
        <v>553</v>
      </c>
      <c r="C100" s="28" t="s">
        <v>557</v>
      </c>
      <c r="D100" s="21" t="s">
        <v>569</v>
      </c>
      <c r="E100" s="113">
        <v>11</v>
      </c>
      <c r="F100" s="104" t="s">
        <v>234</v>
      </c>
      <c r="G100" s="104" t="s">
        <v>208</v>
      </c>
      <c r="H100" s="105" t="s">
        <v>25</v>
      </c>
      <c r="I100" s="106" t="s">
        <v>235</v>
      </c>
      <c r="J100" s="119" t="s">
        <v>642</v>
      </c>
    </row>
    <row r="101" spans="1:10" x14ac:dyDescent="0.2">
      <c r="A101" s="26" t="s">
        <v>561</v>
      </c>
      <c r="B101" s="26" t="s">
        <v>553</v>
      </c>
      <c r="C101" s="28" t="s">
        <v>557</v>
      </c>
      <c r="D101" s="21" t="s">
        <v>569</v>
      </c>
      <c r="E101" s="113">
        <v>12</v>
      </c>
      <c r="F101" s="104" t="s">
        <v>200</v>
      </c>
      <c r="G101" s="104" t="s">
        <v>201</v>
      </c>
      <c r="H101" s="105" t="s">
        <v>25</v>
      </c>
      <c r="I101" s="106" t="s">
        <v>202</v>
      </c>
      <c r="J101" s="119" t="s">
        <v>643</v>
      </c>
    </row>
    <row r="102" spans="1:10" x14ac:dyDescent="0.2">
      <c r="A102" s="26" t="s">
        <v>561</v>
      </c>
      <c r="B102" s="26" t="s">
        <v>553</v>
      </c>
      <c r="C102" s="28" t="s">
        <v>557</v>
      </c>
      <c r="D102" s="21" t="s">
        <v>569</v>
      </c>
      <c r="E102" s="113">
        <v>13</v>
      </c>
      <c r="F102" s="104" t="s">
        <v>128</v>
      </c>
      <c r="G102" s="104" t="s">
        <v>129</v>
      </c>
      <c r="H102" s="105" t="s">
        <v>25</v>
      </c>
      <c r="I102" s="106" t="s">
        <v>130</v>
      </c>
      <c r="J102" s="119" t="s">
        <v>644</v>
      </c>
    </row>
    <row r="103" spans="1:10" x14ac:dyDescent="0.2">
      <c r="A103" s="26" t="s">
        <v>561</v>
      </c>
      <c r="B103" s="26" t="s">
        <v>553</v>
      </c>
      <c r="C103" s="28" t="s">
        <v>557</v>
      </c>
      <c r="D103" s="21" t="s">
        <v>569</v>
      </c>
      <c r="E103" s="113">
        <v>14</v>
      </c>
      <c r="F103" s="104" t="s">
        <v>262</v>
      </c>
      <c r="G103" s="104" t="s">
        <v>263</v>
      </c>
      <c r="H103" s="105" t="s">
        <v>25</v>
      </c>
      <c r="I103" s="106" t="s">
        <v>264</v>
      </c>
      <c r="J103" s="119" t="s">
        <v>645</v>
      </c>
    </row>
    <row r="104" spans="1:10" x14ac:dyDescent="0.2">
      <c r="A104" s="26" t="s">
        <v>561</v>
      </c>
      <c r="B104" s="26" t="s">
        <v>553</v>
      </c>
      <c r="C104" s="28" t="s">
        <v>557</v>
      </c>
      <c r="D104" s="21" t="s">
        <v>569</v>
      </c>
      <c r="E104" s="113">
        <v>15</v>
      </c>
      <c r="F104" s="104" t="s">
        <v>331</v>
      </c>
      <c r="G104" s="104" t="s">
        <v>332</v>
      </c>
      <c r="H104" s="105" t="s">
        <v>25</v>
      </c>
      <c r="I104" s="106" t="s">
        <v>61</v>
      </c>
      <c r="J104" s="119" t="s">
        <v>646</v>
      </c>
    </row>
    <row r="105" spans="1:10" x14ac:dyDescent="0.2">
      <c r="A105" s="26" t="s">
        <v>561</v>
      </c>
      <c r="B105" s="26" t="s">
        <v>553</v>
      </c>
      <c r="C105" s="28" t="s">
        <v>557</v>
      </c>
      <c r="D105" s="21" t="s">
        <v>569</v>
      </c>
      <c r="E105" s="113">
        <v>16</v>
      </c>
      <c r="F105" s="104" t="s">
        <v>278</v>
      </c>
      <c r="G105" s="104" t="s">
        <v>279</v>
      </c>
      <c r="H105" s="105" t="s">
        <v>25</v>
      </c>
      <c r="I105" s="106" t="s">
        <v>280</v>
      </c>
      <c r="J105" s="119" t="s">
        <v>647</v>
      </c>
    </row>
    <row r="106" spans="1:10" x14ac:dyDescent="0.2">
      <c r="A106" s="26" t="s">
        <v>561</v>
      </c>
      <c r="B106" s="26" t="s">
        <v>553</v>
      </c>
      <c r="C106" s="28" t="s">
        <v>557</v>
      </c>
      <c r="D106" s="21" t="s">
        <v>569</v>
      </c>
      <c r="E106" s="113">
        <v>17</v>
      </c>
      <c r="F106" s="104" t="s">
        <v>111</v>
      </c>
      <c r="G106" s="104" t="s">
        <v>112</v>
      </c>
      <c r="H106" s="105" t="s">
        <v>25</v>
      </c>
      <c r="I106" s="106" t="s">
        <v>113</v>
      </c>
      <c r="J106" s="119" t="s">
        <v>648</v>
      </c>
    </row>
    <row r="107" spans="1:10" x14ac:dyDescent="0.2">
      <c r="A107" s="26" t="s">
        <v>561</v>
      </c>
      <c r="B107" s="26" t="s">
        <v>553</v>
      </c>
      <c r="C107" s="28" t="s">
        <v>557</v>
      </c>
      <c r="D107" s="21" t="s">
        <v>569</v>
      </c>
      <c r="E107" s="113">
        <v>17</v>
      </c>
      <c r="F107" s="104" t="s">
        <v>385</v>
      </c>
      <c r="G107" s="104" t="s">
        <v>386</v>
      </c>
      <c r="H107" s="105" t="s">
        <v>25</v>
      </c>
      <c r="I107" s="106" t="s">
        <v>142</v>
      </c>
      <c r="J107" s="119" t="s">
        <v>648</v>
      </c>
    </row>
    <row r="108" spans="1:10" x14ac:dyDescent="0.2">
      <c r="A108" s="26" t="s">
        <v>561</v>
      </c>
      <c r="B108" s="26" t="s">
        <v>553</v>
      </c>
      <c r="C108" s="28" t="s">
        <v>557</v>
      </c>
      <c r="D108" s="21" t="s">
        <v>569</v>
      </c>
      <c r="E108" s="113">
        <v>17</v>
      </c>
      <c r="F108" s="104" t="s">
        <v>400</v>
      </c>
      <c r="G108" s="104" t="s">
        <v>401</v>
      </c>
      <c r="H108" s="105" t="s">
        <v>25</v>
      </c>
      <c r="I108" s="106" t="s">
        <v>402</v>
      </c>
      <c r="J108" s="119" t="s">
        <v>648</v>
      </c>
    </row>
    <row r="109" spans="1:10" x14ac:dyDescent="0.2">
      <c r="A109" s="26" t="s">
        <v>561</v>
      </c>
      <c r="B109" s="26" t="s">
        <v>553</v>
      </c>
      <c r="C109" s="28" t="s">
        <v>557</v>
      </c>
      <c r="D109" s="21" t="s">
        <v>569</v>
      </c>
      <c r="E109" s="113">
        <v>20</v>
      </c>
      <c r="F109" s="104" t="s">
        <v>268</v>
      </c>
      <c r="G109" s="104" t="s">
        <v>166</v>
      </c>
      <c r="H109" s="105" t="s">
        <v>25</v>
      </c>
      <c r="I109" s="106" t="s">
        <v>161</v>
      </c>
      <c r="J109" s="119" t="s">
        <v>649</v>
      </c>
    </row>
    <row r="110" spans="1:10" x14ac:dyDescent="0.2">
      <c r="A110" s="26" t="s">
        <v>561</v>
      </c>
      <c r="B110" s="26" t="s">
        <v>553</v>
      </c>
      <c r="C110" s="28" t="s">
        <v>557</v>
      </c>
      <c r="D110" s="21" t="s">
        <v>569</v>
      </c>
      <c r="E110" s="113">
        <v>21</v>
      </c>
      <c r="F110" s="104" t="s">
        <v>59</v>
      </c>
      <c r="G110" s="104" t="s">
        <v>60</v>
      </c>
      <c r="H110" s="105" t="s">
        <v>25</v>
      </c>
      <c r="I110" s="106" t="s">
        <v>650</v>
      </c>
      <c r="J110" s="119" t="s">
        <v>651</v>
      </c>
    </row>
    <row r="111" spans="1:10" x14ac:dyDescent="0.2">
      <c r="A111" s="26" t="s">
        <v>561</v>
      </c>
      <c r="B111" s="26" t="s">
        <v>553</v>
      </c>
      <c r="C111" s="28" t="s">
        <v>557</v>
      </c>
      <c r="D111" s="21" t="s">
        <v>569</v>
      </c>
      <c r="E111" s="113">
        <v>22</v>
      </c>
      <c r="F111" s="104" t="s">
        <v>211</v>
      </c>
      <c r="G111" s="104" t="s">
        <v>212</v>
      </c>
      <c r="H111" s="105" t="s">
        <v>21</v>
      </c>
      <c r="I111" s="106" t="s">
        <v>213</v>
      </c>
      <c r="J111" s="119" t="s">
        <v>652</v>
      </c>
    </row>
    <row r="112" spans="1:10" x14ac:dyDescent="0.2">
      <c r="A112" s="26" t="s">
        <v>561</v>
      </c>
      <c r="B112" s="26" t="s">
        <v>553</v>
      </c>
      <c r="C112" s="28" t="s">
        <v>557</v>
      </c>
      <c r="D112" s="21" t="s">
        <v>569</v>
      </c>
      <c r="E112" s="113">
        <v>23</v>
      </c>
      <c r="F112" s="104" t="s">
        <v>11</v>
      </c>
      <c r="G112" s="104" t="s">
        <v>12</v>
      </c>
      <c r="H112" s="105" t="s">
        <v>13</v>
      </c>
      <c r="I112" s="106" t="s">
        <v>14</v>
      </c>
      <c r="J112" s="119" t="s">
        <v>653</v>
      </c>
    </row>
    <row r="113" spans="1:10" x14ac:dyDescent="0.2">
      <c r="A113" s="26" t="s">
        <v>561</v>
      </c>
      <c r="B113" s="26" t="s">
        <v>553</v>
      </c>
      <c r="C113" s="28" t="s">
        <v>557</v>
      </c>
      <c r="D113" s="21" t="s">
        <v>569</v>
      </c>
      <c r="E113" s="113">
        <v>24</v>
      </c>
      <c r="F113" s="104" t="s">
        <v>134</v>
      </c>
      <c r="G113" s="104" t="s">
        <v>135</v>
      </c>
      <c r="H113" s="105" t="s">
        <v>9</v>
      </c>
      <c r="I113" s="106" t="s">
        <v>136</v>
      </c>
      <c r="J113" s="119" t="s">
        <v>654</v>
      </c>
    </row>
    <row r="114" spans="1:10" x14ac:dyDescent="0.2">
      <c r="A114" s="26" t="s">
        <v>561</v>
      </c>
      <c r="B114" s="26" t="s">
        <v>553</v>
      </c>
      <c r="C114" s="28" t="s">
        <v>557</v>
      </c>
      <c r="D114" s="21" t="s">
        <v>569</v>
      </c>
      <c r="E114" s="113">
        <v>25</v>
      </c>
      <c r="F114" s="104" t="s">
        <v>217</v>
      </c>
      <c r="G114" s="104" t="s">
        <v>66</v>
      </c>
      <c r="H114" s="105" t="s">
        <v>25</v>
      </c>
      <c r="I114" s="106" t="s">
        <v>218</v>
      </c>
      <c r="J114" s="119" t="s">
        <v>610</v>
      </c>
    </row>
    <row r="115" spans="1:10" x14ac:dyDescent="0.2">
      <c r="A115" s="26" t="s">
        <v>561</v>
      </c>
      <c r="B115" s="26" t="s">
        <v>553</v>
      </c>
      <c r="C115" s="28" t="s">
        <v>557</v>
      </c>
      <c r="D115" s="21" t="s">
        <v>569</v>
      </c>
      <c r="E115" s="113">
        <v>25</v>
      </c>
      <c r="F115" s="104" t="s">
        <v>182</v>
      </c>
      <c r="G115" s="104" t="s">
        <v>183</v>
      </c>
      <c r="H115" s="105" t="s">
        <v>25</v>
      </c>
      <c r="I115" s="106" t="s">
        <v>184</v>
      </c>
      <c r="J115" s="119" t="s">
        <v>610</v>
      </c>
    </row>
    <row r="116" spans="1:10" x14ac:dyDescent="0.2">
      <c r="A116" s="26" t="s">
        <v>561</v>
      </c>
      <c r="B116" s="26" t="s">
        <v>553</v>
      </c>
      <c r="C116" s="28" t="s">
        <v>557</v>
      </c>
      <c r="D116" s="21" t="s">
        <v>569</v>
      </c>
      <c r="E116" s="113">
        <v>25</v>
      </c>
      <c r="F116" s="104" t="s">
        <v>140</v>
      </c>
      <c r="G116" s="104" t="s">
        <v>141</v>
      </c>
      <c r="H116" s="105" t="s">
        <v>25</v>
      </c>
      <c r="I116" s="106" t="s">
        <v>246</v>
      </c>
      <c r="J116" s="119" t="s">
        <v>610</v>
      </c>
    </row>
    <row r="117" spans="1:10" x14ac:dyDescent="0.2">
      <c r="A117" s="26" t="s">
        <v>561</v>
      </c>
      <c r="B117" s="26" t="s">
        <v>553</v>
      </c>
      <c r="C117" s="28" t="s">
        <v>557</v>
      </c>
      <c r="D117" s="21" t="s">
        <v>569</v>
      </c>
      <c r="E117" s="113">
        <v>28</v>
      </c>
      <c r="F117" s="104" t="s">
        <v>348</v>
      </c>
      <c r="G117" s="104" t="s">
        <v>349</v>
      </c>
      <c r="H117" s="105" t="s">
        <v>21</v>
      </c>
      <c r="I117" s="106" t="s">
        <v>79</v>
      </c>
      <c r="J117" s="119" t="s">
        <v>655</v>
      </c>
    </row>
    <row r="118" spans="1:10" x14ac:dyDescent="0.2">
      <c r="A118" s="26" t="s">
        <v>561</v>
      </c>
      <c r="B118" s="26" t="s">
        <v>553</v>
      </c>
      <c r="C118" s="28" t="s">
        <v>557</v>
      </c>
      <c r="D118" s="21" t="s">
        <v>569</v>
      </c>
      <c r="E118" s="113">
        <v>29</v>
      </c>
      <c r="F118" s="104" t="s">
        <v>222</v>
      </c>
      <c r="G118" s="104" t="s">
        <v>223</v>
      </c>
      <c r="H118" s="105" t="s">
        <v>21</v>
      </c>
      <c r="I118" s="106" t="s">
        <v>224</v>
      </c>
      <c r="J118" s="119" t="s">
        <v>656</v>
      </c>
    </row>
    <row r="119" spans="1:10" x14ac:dyDescent="0.2">
      <c r="A119" s="26" t="s">
        <v>561</v>
      </c>
      <c r="B119" s="26" t="s">
        <v>553</v>
      </c>
      <c r="C119" s="28" t="s">
        <v>557</v>
      </c>
      <c r="D119" s="21" t="s">
        <v>569</v>
      </c>
      <c r="E119" s="113">
        <v>30</v>
      </c>
      <c r="F119" s="104" t="s">
        <v>317</v>
      </c>
      <c r="G119" s="104" t="s">
        <v>94</v>
      </c>
      <c r="H119" s="105" t="s">
        <v>54</v>
      </c>
      <c r="I119" s="106" t="s">
        <v>190</v>
      </c>
      <c r="J119" s="119" t="s">
        <v>657</v>
      </c>
    </row>
    <row r="120" spans="1:10" x14ac:dyDescent="0.2">
      <c r="A120" s="26" t="s">
        <v>561</v>
      </c>
      <c r="B120" s="26" t="s">
        <v>553</v>
      </c>
      <c r="C120" s="28" t="s">
        <v>557</v>
      </c>
      <c r="D120" s="21" t="s">
        <v>569</v>
      </c>
      <c r="E120" s="113">
        <v>30</v>
      </c>
      <c r="F120" s="104" t="s">
        <v>354</v>
      </c>
      <c r="G120" s="104" t="s">
        <v>355</v>
      </c>
      <c r="H120" s="105" t="s">
        <v>25</v>
      </c>
      <c r="I120" s="106" t="s">
        <v>55</v>
      </c>
      <c r="J120" s="119" t="s">
        <v>658</v>
      </c>
    </row>
    <row r="121" spans="1:10" x14ac:dyDescent="0.2">
      <c r="A121" s="26" t="s">
        <v>561</v>
      </c>
      <c r="B121" s="26" t="s">
        <v>553</v>
      </c>
      <c r="C121" s="28" t="s">
        <v>557</v>
      </c>
      <c r="D121" s="21" t="s">
        <v>569</v>
      </c>
      <c r="E121" s="113">
        <v>32</v>
      </c>
      <c r="F121" s="104" t="s">
        <v>327</v>
      </c>
      <c r="G121" s="104" t="s">
        <v>328</v>
      </c>
      <c r="H121" s="105" t="s">
        <v>21</v>
      </c>
      <c r="I121" s="106" t="s">
        <v>101</v>
      </c>
      <c r="J121" s="119" t="s">
        <v>659</v>
      </c>
    </row>
    <row r="122" spans="1:10" x14ac:dyDescent="0.2">
      <c r="A122" s="26" t="s">
        <v>561</v>
      </c>
      <c r="B122" s="26" t="s">
        <v>553</v>
      </c>
      <c r="C122" s="28" t="s">
        <v>557</v>
      </c>
      <c r="D122" s="21" t="s">
        <v>569</v>
      </c>
      <c r="E122" s="113">
        <v>32</v>
      </c>
      <c r="F122" s="104" t="s">
        <v>380</v>
      </c>
      <c r="G122" s="104" t="s">
        <v>381</v>
      </c>
      <c r="H122" s="105" t="s">
        <v>21</v>
      </c>
      <c r="I122" s="106" t="s">
        <v>178</v>
      </c>
      <c r="J122" s="119" t="s">
        <v>659</v>
      </c>
    </row>
    <row r="123" spans="1:10" x14ac:dyDescent="0.2">
      <c r="A123" s="26" t="s">
        <v>561</v>
      </c>
      <c r="B123" s="26" t="s">
        <v>553</v>
      </c>
      <c r="C123" s="28" t="s">
        <v>557</v>
      </c>
      <c r="D123" s="21" t="s">
        <v>569</v>
      </c>
      <c r="E123" s="113">
        <v>32</v>
      </c>
      <c r="F123" s="104" t="s">
        <v>278</v>
      </c>
      <c r="G123" s="104" t="s">
        <v>284</v>
      </c>
      <c r="H123" s="105" t="s">
        <v>54</v>
      </c>
      <c r="I123" s="106" t="s">
        <v>295</v>
      </c>
      <c r="J123" s="119" t="s">
        <v>659</v>
      </c>
    </row>
    <row r="124" spans="1:10" x14ac:dyDescent="0.2">
      <c r="A124" s="26" t="s">
        <v>561</v>
      </c>
      <c r="B124" s="26" t="s">
        <v>553</v>
      </c>
      <c r="C124" s="28" t="s">
        <v>557</v>
      </c>
      <c r="D124" s="21" t="s">
        <v>569</v>
      </c>
      <c r="E124" s="113">
        <v>32</v>
      </c>
      <c r="F124" s="104" t="s">
        <v>83</v>
      </c>
      <c r="G124" s="104" t="s">
        <v>84</v>
      </c>
      <c r="H124" s="105" t="s">
        <v>21</v>
      </c>
      <c r="I124" s="106" t="s">
        <v>85</v>
      </c>
      <c r="J124" s="119" t="s">
        <v>659</v>
      </c>
    </row>
    <row r="125" spans="1:10" x14ac:dyDescent="0.2">
      <c r="A125" s="26" t="s">
        <v>561</v>
      </c>
      <c r="B125" s="26" t="s">
        <v>553</v>
      </c>
      <c r="C125" s="28" t="s">
        <v>557</v>
      </c>
      <c r="D125" s="21" t="s">
        <v>569</v>
      </c>
      <c r="E125" s="113">
        <v>36</v>
      </c>
      <c r="F125" s="104" t="s">
        <v>244</v>
      </c>
      <c r="G125" s="104" t="s">
        <v>245</v>
      </c>
      <c r="H125" s="105" t="s">
        <v>54</v>
      </c>
      <c r="I125" s="106" t="s">
        <v>172</v>
      </c>
      <c r="J125" s="119" t="s">
        <v>660</v>
      </c>
    </row>
    <row r="126" spans="1:10" x14ac:dyDescent="0.2">
      <c r="A126" s="26" t="s">
        <v>561</v>
      </c>
      <c r="B126" s="26" t="s">
        <v>553</v>
      </c>
      <c r="C126" s="28" t="s">
        <v>557</v>
      </c>
      <c r="D126" s="21" t="s">
        <v>569</v>
      </c>
      <c r="E126" s="113">
        <v>37</v>
      </c>
      <c r="F126" s="104" t="s">
        <v>77</v>
      </c>
      <c r="G126" s="104" t="s">
        <v>78</v>
      </c>
      <c r="H126" s="105" t="s">
        <v>54</v>
      </c>
      <c r="I126" s="106" t="s">
        <v>661</v>
      </c>
      <c r="J126" s="119" t="s">
        <v>662</v>
      </c>
    </row>
    <row r="127" spans="1:10" x14ac:dyDescent="0.2">
      <c r="A127" s="26" t="s">
        <v>561</v>
      </c>
      <c r="B127" s="26" t="s">
        <v>553</v>
      </c>
      <c r="C127" s="28" t="s">
        <v>557</v>
      </c>
      <c r="D127" s="21" t="s">
        <v>569</v>
      </c>
      <c r="E127" s="113">
        <v>38</v>
      </c>
      <c r="F127" s="104" t="s">
        <v>389</v>
      </c>
      <c r="G127" s="104" t="s">
        <v>72</v>
      </c>
      <c r="H127" s="105" t="s">
        <v>21</v>
      </c>
      <c r="I127" s="106" t="s">
        <v>390</v>
      </c>
      <c r="J127" s="119" t="s">
        <v>663</v>
      </c>
    </row>
    <row r="128" spans="1:10" x14ac:dyDescent="0.2">
      <c r="A128" s="26" t="s">
        <v>561</v>
      </c>
      <c r="B128" s="26" t="s">
        <v>553</v>
      </c>
      <c r="C128" s="28" t="s">
        <v>557</v>
      </c>
      <c r="D128" s="21" t="s">
        <v>569</v>
      </c>
      <c r="E128" s="113">
        <v>39</v>
      </c>
      <c r="F128" s="104" t="s">
        <v>375</v>
      </c>
      <c r="G128" s="104" t="s">
        <v>376</v>
      </c>
      <c r="H128" s="105" t="s">
        <v>54</v>
      </c>
      <c r="I128" s="106" t="s">
        <v>664</v>
      </c>
      <c r="J128" s="119" t="s">
        <v>622</v>
      </c>
    </row>
    <row r="129" spans="1:10" x14ac:dyDescent="0.2">
      <c r="A129" s="26" t="s">
        <v>561</v>
      </c>
      <c r="B129" s="26" t="s">
        <v>553</v>
      </c>
      <c r="C129" s="28" t="s">
        <v>557</v>
      </c>
      <c r="D129" s="21" t="s">
        <v>569</v>
      </c>
      <c r="E129" s="113">
        <v>39</v>
      </c>
      <c r="F129" s="104" t="s">
        <v>188</v>
      </c>
      <c r="G129" s="104" t="s">
        <v>189</v>
      </c>
      <c r="H129" s="105" t="s">
        <v>54</v>
      </c>
      <c r="I129" s="106" t="s">
        <v>665</v>
      </c>
      <c r="J129" s="119" t="s">
        <v>622</v>
      </c>
    </row>
    <row r="130" spans="1:10" x14ac:dyDescent="0.2">
      <c r="A130" s="26" t="s">
        <v>561</v>
      </c>
      <c r="B130" s="26" t="s">
        <v>553</v>
      </c>
      <c r="C130" s="28" t="s">
        <v>557</v>
      </c>
      <c r="D130" s="21" t="s">
        <v>569</v>
      </c>
      <c r="E130" s="113">
        <v>41</v>
      </c>
      <c r="F130" s="104" t="s">
        <v>256</v>
      </c>
      <c r="G130" s="104" t="s">
        <v>257</v>
      </c>
      <c r="H130" s="105" t="s">
        <v>17</v>
      </c>
      <c r="I130" s="106" t="s">
        <v>258</v>
      </c>
      <c r="J130" s="119" t="s">
        <v>666</v>
      </c>
    </row>
    <row r="131" spans="1:10" x14ac:dyDescent="0.2">
      <c r="A131" s="26" t="s">
        <v>561</v>
      </c>
      <c r="B131" s="26" t="s">
        <v>553</v>
      </c>
      <c r="C131" s="28" t="s">
        <v>557</v>
      </c>
      <c r="D131" s="21" t="s">
        <v>569</v>
      </c>
      <c r="E131" s="113">
        <v>42</v>
      </c>
      <c r="F131" s="104" t="s">
        <v>52</v>
      </c>
      <c r="G131" s="104" t="s">
        <v>53</v>
      </c>
      <c r="H131" s="105" t="s">
        <v>54</v>
      </c>
      <c r="I131" s="106" t="s">
        <v>667</v>
      </c>
      <c r="J131" s="119" t="s">
        <v>668</v>
      </c>
    </row>
    <row r="132" spans="1:10" x14ac:dyDescent="0.2">
      <c r="A132" s="26" t="s">
        <v>561</v>
      </c>
      <c r="B132" s="26" t="s">
        <v>553</v>
      </c>
      <c r="C132" s="28" t="s">
        <v>557</v>
      </c>
      <c r="D132" s="21" t="s">
        <v>569</v>
      </c>
      <c r="E132" s="113">
        <v>42</v>
      </c>
      <c r="F132" s="104" t="s">
        <v>99</v>
      </c>
      <c r="G132" s="104" t="s">
        <v>100</v>
      </c>
      <c r="H132" s="105" t="s">
        <v>54</v>
      </c>
      <c r="I132" s="106" t="s">
        <v>669</v>
      </c>
      <c r="J132" s="119" t="s">
        <v>668</v>
      </c>
    </row>
    <row r="133" spans="1:10" x14ac:dyDescent="0.2">
      <c r="A133" s="26" t="s">
        <v>561</v>
      </c>
      <c r="B133" s="26" t="s">
        <v>553</v>
      </c>
      <c r="C133" s="28" t="s">
        <v>557</v>
      </c>
      <c r="D133" s="21" t="s">
        <v>569</v>
      </c>
      <c r="E133" s="113">
        <v>44</v>
      </c>
      <c r="F133" s="104" t="s">
        <v>176</v>
      </c>
      <c r="G133" s="104" t="s">
        <v>177</v>
      </c>
      <c r="H133" s="105" t="s">
        <v>54</v>
      </c>
      <c r="I133" s="106" t="s">
        <v>350</v>
      </c>
      <c r="J133" s="119" t="s">
        <v>670</v>
      </c>
    </row>
    <row r="134" spans="1:10" x14ac:dyDescent="0.2">
      <c r="A134" s="26" t="s">
        <v>561</v>
      </c>
      <c r="B134" s="26" t="s">
        <v>553</v>
      </c>
      <c r="C134" s="28" t="s">
        <v>557</v>
      </c>
      <c r="D134" s="21" t="s">
        <v>569</v>
      </c>
      <c r="E134" s="113">
        <v>45</v>
      </c>
      <c r="F134" s="104" t="s">
        <v>294</v>
      </c>
      <c r="G134" s="104" t="s">
        <v>94</v>
      </c>
      <c r="H134" s="105" t="s">
        <v>54</v>
      </c>
      <c r="I134" s="106" t="s">
        <v>671</v>
      </c>
      <c r="J134" s="119" t="s">
        <v>672</v>
      </c>
    </row>
    <row r="135" spans="1:10" x14ac:dyDescent="0.2">
      <c r="A135" s="26" t="s">
        <v>561</v>
      </c>
      <c r="B135" s="26" t="s">
        <v>553</v>
      </c>
      <c r="C135" s="28" t="s">
        <v>557</v>
      </c>
      <c r="D135" s="21" t="s">
        <v>569</v>
      </c>
      <c r="E135" s="113">
        <v>46</v>
      </c>
      <c r="F135" s="104" t="s">
        <v>370</v>
      </c>
      <c r="G135" s="104" t="s">
        <v>72</v>
      </c>
      <c r="H135" s="105" t="s">
        <v>17</v>
      </c>
      <c r="I135" s="106" t="s">
        <v>371</v>
      </c>
      <c r="J135" s="119" t="s">
        <v>625</v>
      </c>
    </row>
    <row r="136" spans="1:10" x14ac:dyDescent="0.2">
      <c r="A136" s="26" t="s">
        <v>561</v>
      </c>
      <c r="B136" s="26" t="s">
        <v>553</v>
      </c>
      <c r="C136" s="28" t="s">
        <v>557</v>
      </c>
      <c r="D136" s="21" t="s">
        <v>569</v>
      </c>
      <c r="E136" s="113">
        <v>47</v>
      </c>
      <c r="F136" s="104" t="s">
        <v>359</v>
      </c>
      <c r="G136" s="104" t="s">
        <v>360</v>
      </c>
      <c r="H136" s="105" t="s">
        <v>13</v>
      </c>
      <c r="I136" s="106" t="s">
        <v>673</v>
      </c>
      <c r="J136" s="119" t="s">
        <v>674</v>
      </c>
    </row>
    <row r="137" spans="1:10" x14ac:dyDescent="0.2">
      <c r="A137" s="26" t="s">
        <v>561</v>
      </c>
      <c r="B137" s="26" t="s">
        <v>553</v>
      </c>
      <c r="C137" s="28" t="s">
        <v>557</v>
      </c>
      <c r="D137" s="21" t="s">
        <v>569</v>
      </c>
      <c r="E137" s="113">
        <v>48</v>
      </c>
      <c r="F137" s="104" t="s">
        <v>207</v>
      </c>
      <c r="G137" s="104" t="s">
        <v>208</v>
      </c>
      <c r="H137" s="105" t="s">
        <v>54</v>
      </c>
      <c r="I137" s="106" t="s">
        <v>89</v>
      </c>
      <c r="J137" s="119" t="s">
        <v>675</v>
      </c>
    </row>
    <row r="138" spans="1:10" x14ac:dyDescent="0.2">
      <c r="A138" s="26" t="s">
        <v>561</v>
      </c>
      <c r="B138" s="26" t="s">
        <v>553</v>
      </c>
      <c r="C138" s="28" t="s">
        <v>557</v>
      </c>
      <c r="D138" s="21" t="s">
        <v>569</v>
      </c>
      <c r="E138" s="113">
        <v>49</v>
      </c>
      <c r="F138" s="104" t="s">
        <v>170</v>
      </c>
      <c r="G138" s="104" t="s">
        <v>171</v>
      </c>
      <c r="H138" s="105" t="s">
        <v>54</v>
      </c>
      <c r="I138" s="106" t="s">
        <v>676</v>
      </c>
      <c r="J138" s="119" t="s">
        <v>677</v>
      </c>
    </row>
    <row r="139" spans="1:10" x14ac:dyDescent="0.2">
      <c r="A139" s="26" t="s">
        <v>561</v>
      </c>
      <c r="B139" s="26" t="s">
        <v>553</v>
      </c>
      <c r="C139" s="28" t="s">
        <v>557</v>
      </c>
      <c r="D139" s="21" t="s">
        <v>569</v>
      </c>
      <c r="E139" s="113" t="s">
        <v>568</v>
      </c>
      <c r="F139" s="104" t="s">
        <v>159</v>
      </c>
      <c r="G139" s="104" t="s">
        <v>160</v>
      </c>
      <c r="H139" s="105" t="s">
        <v>25</v>
      </c>
      <c r="I139" s="106" t="s">
        <v>678</v>
      </c>
      <c r="J139" s="119">
        <v>0</v>
      </c>
    </row>
    <row r="140" spans="1:10" x14ac:dyDescent="0.2">
      <c r="A140" s="26" t="s">
        <v>561</v>
      </c>
      <c r="B140" s="26" t="s">
        <v>553</v>
      </c>
      <c r="C140" s="28" t="s">
        <v>557</v>
      </c>
      <c r="D140" s="21" t="s">
        <v>569</v>
      </c>
      <c r="E140" s="113" t="s">
        <v>568</v>
      </c>
      <c r="F140" s="104" t="s">
        <v>365</v>
      </c>
      <c r="G140" s="104" t="s">
        <v>366</v>
      </c>
      <c r="H140" s="105" t="s">
        <v>25</v>
      </c>
      <c r="I140" s="106" t="s">
        <v>361</v>
      </c>
      <c r="J140" s="119">
        <v>0</v>
      </c>
    </row>
    <row r="141" spans="1:10" ht="25.5" x14ac:dyDescent="0.2">
      <c r="A141" s="26" t="s">
        <v>561</v>
      </c>
      <c r="B141" s="26" t="s">
        <v>553</v>
      </c>
      <c r="C141" s="28" t="s">
        <v>557</v>
      </c>
      <c r="D141" s="21" t="s">
        <v>569</v>
      </c>
      <c r="E141" s="113" t="s">
        <v>628</v>
      </c>
      <c r="F141" s="104" t="s">
        <v>117</v>
      </c>
      <c r="G141" s="104" t="s">
        <v>118</v>
      </c>
      <c r="H141" s="105" t="s">
        <v>17</v>
      </c>
      <c r="I141" s="106" t="s">
        <v>119</v>
      </c>
      <c r="J141" s="115" t="s">
        <v>629</v>
      </c>
    </row>
    <row r="142" spans="1:10" ht="25.5" x14ac:dyDescent="0.2">
      <c r="A142" s="26" t="s">
        <v>561</v>
      </c>
      <c r="B142" s="26" t="s">
        <v>553</v>
      </c>
      <c r="C142" s="28" t="s">
        <v>557</v>
      </c>
      <c r="D142" s="21" t="s">
        <v>569</v>
      </c>
      <c r="E142" s="113" t="s">
        <v>628</v>
      </c>
      <c r="F142" s="104" t="s">
        <v>679</v>
      </c>
      <c r="G142" s="104" t="s">
        <v>322</v>
      </c>
      <c r="H142" s="105" t="s">
        <v>680</v>
      </c>
      <c r="I142" s="106" t="s">
        <v>681</v>
      </c>
      <c r="J142" s="115" t="s">
        <v>629</v>
      </c>
    </row>
    <row r="143" spans="1:10" ht="25.5" x14ac:dyDescent="0.2">
      <c r="A143" s="26" t="s">
        <v>561</v>
      </c>
      <c r="B143" s="26" t="s">
        <v>553</v>
      </c>
      <c r="C143" s="28" t="s">
        <v>557</v>
      </c>
      <c r="D143" s="21" t="s">
        <v>569</v>
      </c>
      <c r="E143" s="113" t="s">
        <v>628</v>
      </c>
      <c r="F143" s="104" t="s">
        <v>71</v>
      </c>
      <c r="G143" s="104" t="s">
        <v>72</v>
      </c>
      <c r="H143" s="105" t="s">
        <v>25</v>
      </c>
      <c r="I143" s="106" t="s">
        <v>73</v>
      </c>
      <c r="J143" s="115" t="s">
        <v>629</v>
      </c>
    </row>
    <row r="144" spans="1:10" ht="25.5" x14ac:dyDescent="0.2">
      <c r="A144" s="26" t="s">
        <v>561</v>
      </c>
      <c r="B144" s="26" t="s">
        <v>553</v>
      </c>
      <c r="C144" s="28" t="s">
        <v>557</v>
      </c>
      <c r="D144" s="21" t="s">
        <v>569</v>
      </c>
      <c r="E144" s="113" t="s">
        <v>628</v>
      </c>
      <c r="F144" s="104" t="s">
        <v>238</v>
      </c>
      <c r="G144" s="104" t="s">
        <v>239</v>
      </c>
      <c r="H144" s="105" t="s">
        <v>17</v>
      </c>
      <c r="I144" s="106" t="s">
        <v>240</v>
      </c>
      <c r="J144" s="115" t="s">
        <v>629</v>
      </c>
    </row>
    <row r="145" spans="1:10" ht="25.5" x14ac:dyDescent="0.2">
      <c r="A145" s="26" t="s">
        <v>561</v>
      </c>
      <c r="B145" s="26" t="s">
        <v>553</v>
      </c>
      <c r="C145" s="28" t="s">
        <v>557</v>
      </c>
      <c r="D145" s="21" t="s">
        <v>569</v>
      </c>
      <c r="E145" s="113" t="s">
        <v>628</v>
      </c>
      <c r="F145" s="104" t="s">
        <v>194</v>
      </c>
      <c r="G145" s="104" t="s">
        <v>195</v>
      </c>
      <c r="H145" s="105" t="s">
        <v>9</v>
      </c>
      <c r="I145" s="106" t="s">
        <v>196</v>
      </c>
      <c r="J145" s="115" t="s">
        <v>629</v>
      </c>
    </row>
  </sheetData>
  <mergeCells count="1">
    <mergeCell ref="A1:J1"/>
  </mergeCells>
  <phoneticPr fontId="0" type="noConversion"/>
  <pageMargins left="0.13" right="0.14000000000000001" top="0.23622047244094491" bottom="0.18" header="0.23622047244094491" footer="0.18"/>
  <pageSetup paperSize="9" scale="41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499984740745262"/>
    <pageSetUpPr fitToPage="1"/>
  </sheetPr>
  <dimension ref="A1:J59"/>
  <sheetViews>
    <sheetView topLeftCell="A17" workbookViewId="0">
      <selection activeCell="K49" sqref="K49"/>
    </sheetView>
  </sheetViews>
  <sheetFormatPr baseColWidth="10" defaultColWidth="51.7109375" defaultRowHeight="12.75" x14ac:dyDescent="0.2"/>
  <cols>
    <col min="1" max="1" width="13.42578125" style="3" bestFit="1" customWidth="1"/>
    <col min="2" max="2" width="8" style="3" bestFit="1" customWidth="1"/>
    <col min="3" max="3" width="8.42578125" style="17" bestFit="1" customWidth="1"/>
    <col min="4" max="4" width="16.140625" style="9" bestFit="1" customWidth="1"/>
    <col min="5" max="5" width="3" style="29" bestFit="1" customWidth="1"/>
    <col min="6" max="6" width="20.5703125" style="6" bestFit="1" customWidth="1"/>
    <col min="7" max="7" width="12.140625" style="6" bestFit="1" customWidth="1"/>
    <col min="8" max="8" width="22.5703125" style="10" bestFit="1" customWidth="1"/>
    <col min="9" max="9" width="11.7109375" style="2" bestFit="1" customWidth="1"/>
    <col min="10" max="10" width="5.85546875" style="29" customWidth="1"/>
    <col min="11" max="16384" width="51.7109375" style="2"/>
  </cols>
  <sheetData>
    <row r="1" spans="1:10" s="1" customFormat="1" ht="26.25" x14ac:dyDescent="0.2">
      <c r="A1" s="137" t="s">
        <v>551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x14ac:dyDescent="0.2">
      <c r="F2" s="37"/>
    </row>
    <row r="3" spans="1:10" x14ac:dyDescent="0.2">
      <c r="A3" s="144" t="s">
        <v>682</v>
      </c>
      <c r="B3" s="133" t="s">
        <v>553</v>
      </c>
      <c r="C3" s="134" t="s">
        <v>558</v>
      </c>
      <c r="D3" s="135" t="s">
        <v>683</v>
      </c>
      <c r="E3" s="147" t="str">
        <f>"1"</f>
        <v>1</v>
      </c>
      <c r="F3" s="71" t="s">
        <v>19</v>
      </c>
      <c r="G3" s="71" t="s">
        <v>20</v>
      </c>
      <c r="H3" s="95" t="s">
        <v>21</v>
      </c>
      <c r="I3" s="73" t="s">
        <v>22</v>
      </c>
      <c r="J3" s="140" t="str">
        <f>"122"</f>
        <v>122</v>
      </c>
    </row>
    <row r="4" spans="1:10" x14ac:dyDescent="0.2">
      <c r="A4" s="144"/>
      <c r="B4" s="133"/>
      <c r="C4" s="134"/>
      <c r="D4" s="136"/>
      <c r="E4" s="147"/>
      <c r="F4" s="74" t="s">
        <v>527</v>
      </c>
      <c r="G4" s="74" t="s">
        <v>528</v>
      </c>
      <c r="H4" s="95" t="s">
        <v>21</v>
      </c>
      <c r="I4" s="73" t="s">
        <v>529</v>
      </c>
      <c r="J4" s="141"/>
    </row>
    <row r="5" spans="1:10" x14ac:dyDescent="0.2">
      <c r="A5" s="144"/>
      <c r="B5" s="133"/>
      <c r="C5" s="134"/>
      <c r="D5" s="136"/>
      <c r="E5" s="147"/>
      <c r="F5" s="74" t="s">
        <v>259</v>
      </c>
      <c r="G5" s="74" t="s">
        <v>260</v>
      </c>
      <c r="H5" s="95" t="s">
        <v>21</v>
      </c>
      <c r="I5" s="73" t="s">
        <v>261</v>
      </c>
      <c r="J5" s="142"/>
    </row>
    <row r="6" spans="1:10" x14ac:dyDescent="0.2">
      <c r="A6" s="144" t="s">
        <v>682</v>
      </c>
      <c r="B6" s="133" t="s">
        <v>553</v>
      </c>
      <c r="C6" s="134" t="s">
        <v>558</v>
      </c>
      <c r="D6" s="135" t="s">
        <v>683</v>
      </c>
      <c r="E6" s="139" t="str">
        <f>"2"</f>
        <v>2</v>
      </c>
      <c r="F6" s="71" t="s">
        <v>111</v>
      </c>
      <c r="G6" s="71" t="s">
        <v>112</v>
      </c>
      <c r="H6" s="74" t="s">
        <v>25</v>
      </c>
      <c r="I6" s="73" t="s">
        <v>113</v>
      </c>
      <c r="J6" s="140" t="str">
        <f>"120"</f>
        <v>120</v>
      </c>
    </row>
    <row r="7" spans="1:10" x14ac:dyDescent="0.2">
      <c r="A7" s="144"/>
      <c r="B7" s="133"/>
      <c r="C7" s="134"/>
      <c r="D7" s="136"/>
      <c r="E7" s="139"/>
      <c r="F7" s="74" t="s">
        <v>108</v>
      </c>
      <c r="G7" s="74" t="s">
        <v>109</v>
      </c>
      <c r="H7" s="74" t="s">
        <v>25</v>
      </c>
      <c r="I7" s="73" t="s">
        <v>110</v>
      </c>
      <c r="J7" s="141"/>
    </row>
    <row r="8" spans="1:10" x14ac:dyDescent="0.2">
      <c r="A8" s="144"/>
      <c r="B8" s="133"/>
      <c r="C8" s="134"/>
      <c r="D8" s="136"/>
      <c r="E8" s="139"/>
      <c r="F8" s="74" t="s">
        <v>125</v>
      </c>
      <c r="G8" s="74" t="s">
        <v>126</v>
      </c>
      <c r="H8" s="74" t="s">
        <v>25</v>
      </c>
      <c r="I8" s="73" t="s">
        <v>127</v>
      </c>
      <c r="J8" s="142"/>
    </row>
    <row r="9" spans="1:10" x14ac:dyDescent="0.2">
      <c r="A9" s="144" t="s">
        <v>682</v>
      </c>
      <c r="B9" s="133" t="s">
        <v>553</v>
      </c>
      <c r="C9" s="134" t="s">
        <v>558</v>
      </c>
      <c r="D9" s="135" t="s">
        <v>683</v>
      </c>
      <c r="E9" s="139">
        <v>3</v>
      </c>
      <c r="F9" s="71" t="s">
        <v>11</v>
      </c>
      <c r="G9" s="71" t="s">
        <v>12</v>
      </c>
      <c r="H9" s="74" t="s">
        <v>13</v>
      </c>
      <c r="I9" s="73" t="s">
        <v>14</v>
      </c>
      <c r="J9" s="140" t="str">
        <f>"119"</f>
        <v>119</v>
      </c>
    </row>
    <row r="10" spans="1:10" x14ac:dyDescent="0.2">
      <c r="A10" s="144"/>
      <c r="B10" s="133"/>
      <c r="C10" s="134"/>
      <c r="D10" s="136"/>
      <c r="E10" s="139"/>
      <c r="F10" s="74" t="s">
        <v>102</v>
      </c>
      <c r="G10" s="74" t="s">
        <v>103</v>
      </c>
      <c r="H10" s="74" t="s">
        <v>13</v>
      </c>
      <c r="I10" s="73" t="s">
        <v>104</v>
      </c>
      <c r="J10" s="141"/>
    </row>
    <row r="11" spans="1:10" x14ac:dyDescent="0.2">
      <c r="A11" s="144"/>
      <c r="B11" s="133"/>
      <c r="C11" s="134"/>
      <c r="D11" s="136"/>
      <c r="E11" s="139"/>
      <c r="F11" s="74" t="s">
        <v>241</v>
      </c>
      <c r="G11" s="74" t="s">
        <v>242</v>
      </c>
      <c r="H11" s="74" t="s">
        <v>13</v>
      </c>
      <c r="I11" s="73" t="s">
        <v>243</v>
      </c>
      <c r="J11" s="142"/>
    </row>
    <row r="12" spans="1:10" x14ac:dyDescent="0.2">
      <c r="A12" s="144" t="s">
        <v>682</v>
      </c>
      <c r="B12" s="133" t="s">
        <v>553</v>
      </c>
      <c r="C12" s="134" t="s">
        <v>558</v>
      </c>
      <c r="D12" s="135" t="s">
        <v>683</v>
      </c>
      <c r="E12" s="139">
        <v>4</v>
      </c>
      <c r="F12" s="71" t="s">
        <v>400</v>
      </c>
      <c r="G12" s="71" t="s">
        <v>401</v>
      </c>
      <c r="H12" s="74" t="s">
        <v>25</v>
      </c>
      <c r="I12" s="73" t="s">
        <v>402</v>
      </c>
      <c r="J12" s="140" t="str">
        <f t="shared" ref="J12:J15" si="0">"118"</f>
        <v>118</v>
      </c>
    </row>
    <row r="13" spans="1:10" x14ac:dyDescent="0.2">
      <c r="A13" s="144"/>
      <c r="B13" s="133"/>
      <c r="C13" s="134"/>
      <c r="D13" s="136"/>
      <c r="E13" s="139"/>
      <c r="F13" s="71" t="s">
        <v>200</v>
      </c>
      <c r="G13" s="71" t="s">
        <v>201</v>
      </c>
      <c r="H13" s="74" t="s">
        <v>25</v>
      </c>
      <c r="I13" s="73" t="s">
        <v>202</v>
      </c>
      <c r="J13" s="141"/>
    </row>
    <row r="14" spans="1:10" x14ac:dyDescent="0.2">
      <c r="A14" s="144"/>
      <c r="B14" s="133"/>
      <c r="C14" s="134"/>
      <c r="D14" s="136"/>
      <c r="E14" s="139"/>
      <c r="F14" s="71" t="s">
        <v>65</v>
      </c>
      <c r="G14" s="71" t="s">
        <v>66</v>
      </c>
      <c r="H14" s="74" t="s">
        <v>25</v>
      </c>
      <c r="I14" s="73" t="s">
        <v>67</v>
      </c>
      <c r="J14" s="142"/>
    </row>
    <row r="15" spans="1:10" x14ac:dyDescent="0.2">
      <c r="A15" s="144" t="s">
        <v>682</v>
      </c>
      <c r="B15" s="133" t="s">
        <v>553</v>
      </c>
      <c r="C15" s="134" t="s">
        <v>558</v>
      </c>
      <c r="D15" s="135" t="s">
        <v>683</v>
      </c>
      <c r="E15" s="139">
        <v>4</v>
      </c>
      <c r="F15" s="74" t="s">
        <v>68</v>
      </c>
      <c r="G15" s="74" t="s">
        <v>69</v>
      </c>
      <c r="H15" s="74" t="s">
        <v>25</v>
      </c>
      <c r="I15" s="73" t="s">
        <v>70</v>
      </c>
      <c r="J15" s="140" t="str">
        <f t="shared" si="0"/>
        <v>118</v>
      </c>
    </row>
    <row r="16" spans="1:10" x14ac:dyDescent="0.2">
      <c r="A16" s="144"/>
      <c r="B16" s="133"/>
      <c r="C16" s="134"/>
      <c r="D16" s="136"/>
      <c r="E16" s="139"/>
      <c r="F16" s="74" t="s">
        <v>23</v>
      </c>
      <c r="G16" s="74" t="s">
        <v>24</v>
      </c>
      <c r="H16" s="74" t="s">
        <v>25</v>
      </c>
      <c r="I16" s="73" t="s">
        <v>26</v>
      </c>
      <c r="J16" s="141"/>
    </row>
    <row r="17" spans="1:10" x14ac:dyDescent="0.2">
      <c r="A17" s="144"/>
      <c r="B17" s="133"/>
      <c r="C17" s="134"/>
      <c r="D17" s="136"/>
      <c r="E17" s="139"/>
      <c r="F17" s="74" t="s">
        <v>74</v>
      </c>
      <c r="G17" s="74" t="s">
        <v>75</v>
      </c>
      <c r="H17" s="74" t="s">
        <v>25</v>
      </c>
      <c r="I17" s="73" t="s">
        <v>76</v>
      </c>
      <c r="J17" s="142"/>
    </row>
    <row r="18" spans="1:10" x14ac:dyDescent="0.2">
      <c r="A18" s="144" t="s">
        <v>682</v>
      </c>
      <c r="B18" s="133" t="s">
        <v>553</v>
      </c>
      <c r="C18" s="134" t="s">
        <v>558</v>
      </c>
      <c r="D18" s="135" t="s">
        <v>683</v>
      </c>
      <c r="E18" s="139">
        <v>6</v>
      </c>
      <c r="F18" s="71" t="s">
        <v>342</v>
      </c>
      <c r="G18" s="71" t="s">
        <v>343</v>
      </c>
      <c r="H18" s="74" t="s">
        <v>54</v>
      </c>
      <c r="I18" s="73" t="s">
        <v>344</v>
      </c>
      <c r="J18" s="140" t="str">
        <f>"117"</f>
        <v>117</v>
      </c>
    </row>
    <row r="19" spans="1:10" x14ac:dyDescent="0.2">
      <c r="A19" s="144"/>
      <c r="B19" s="133"/>
      <c r="C19" s="134"/>
      <c r="D19" s="136"/>
      <c r="E19" s="139"/>
      <c r="F19" s="71" t="s">
        <v>117</v>
      </c>
      <c r="G19" s="71" t="s">
        <v>118</v>
      </c>
      <c r="H19" s="74" t="s">
        <v>17</v>
      </c>
      <c r="I19" s="73" t="s">
        <v>119</v>
      </c>
      <c r="J19" s="141"/>
    </row>
    <row r="20" spans="1:10" x14ac:dyDescent="0.2">
      <c r="A20" s="144"/>
      <c r="B20" s="133"/>
      <c r="C20" s="134"/>
      <c r="D20" s="136"/>
      <c r="E20" s="139"/>
      <c r="F20" s="74" t="s">
        <v>36</v>
      </c>
      <c r="G20" s="74" t="s">
        <v>37</v>
      </c>
      <c r="H20" s="74" t="s">
        <v>17</v>
      </c>
      <c r="I20" s="73" t="s">
        <v>38</v>
      </c>
      <c r="J20" s="142"/>
    </row>
    <row r="21" spans="1:10" x14ac:dyDescent="0.2">
      <c r="A21" s="144" t="s">
        <v>682</v>
      </c>
      <c r="B21" s="133" t="s">
        <v>553</v>
      </c>
      <c r="C21" s="134" t="s">
        <v>558</v>
      </c>
      <c r="D21" s="135" t="s">
        <v>683</v>
      </c>
      <c r="E21" s="139">
        <v>7</v>
      </c>
      <c r="F21" s="71" t="s">
        <v>389</v>
      </c>
      <c r="G21" s="71" t="s">
        <v>72</v>
      </c>
      <c r="H21" s="95" t="s">
        <v>21</v>
      </c>
      <c r="I21" s="73" t="s">
        <v>390</v>
      </c>
      <c r="J21" s="140" t="str">
        <f t="shared" ref="J21:J24" si="1">"114"</f>
        <v>114</v>
      </c>
    </row>
    <row r="22" spans="1:10" x14ac:dyDescent="0.2">
      <c r="A22" s="144"/>
      <c r="B22" s="133"/>
      <c r="C22" s="134"/>
      <c r="D22" s="136"/>
      <c r="E22" s="139"/>
      <c r="F22" s="71" t="s">
        <v>83</v>
      </c>
      <c r="G22" s="71" t="s">
        <v>84</v>
      </c>
      <c r="H22" s="74" t="s">
        <v>21</v>
      </c>
      <c r="I22" s="73" t="s">
        <v>85</v>
      </c>
      <c r="J22" s="141"/>
    </row>
    <row r="23" spans="1:10" x14ac:dyDescent="0.2">
      <c r="A23" s="144"/>
      <c r="B23" s="133"/>
      <c r="C23" s="134"/>
      <c r="D23" s="136"/>
      <c r="E23" s="139"/>
      <c r="F23" s="71" t="s">
        <v>134</v>
      </c>
      <c r="G23" s="71" t="s">
        <v>135</v>
      </c>
      <c r="H23" s="74" t="s">
        <v>9</v>
      </c>
      <c r="I23" s="73" t="s">
        <v>136</v>
      </c>
      <c r="J23" s="142"/>
    </row>
    <row r="24" spans="1:10" x14ac:dyDescent="0.2">
      <c r="A24" s="144" t="s">
        <v>682</v>
      </c>
      <c r="B24" s="133" t="s">
        <v>553</v>
      </c>
      <c r="C24" s="134" t="s">
        <v>558</v>
      </c>
      <c r="D24" s="135" t="s">
        <v>683</v>
      </c>
      <c r="E24" s="139">
        <v>7</v>
      </c>
      <c r="F24" s="71" t="s">
        <v>194</v>
      </c>
      <c r="G24" s="71" t="s">
        <v>195</v>
      </c>
      <c r="H24" s="74" t="s">
        <v>9</v>
      </c>
      <c r="I24" s="73" t="s">
        <v>196</v>
      </c>
      <c r="J24" s="140" t="str">
        <f t="shared" si="1"/>
        <v>114</v>
      </c>
    </row>
    <row r="25" spans="1:10" x14ac:dyDescent="0.2">
      <c r="A25" s="144"/>
      <c r="B25" s="133"/>
      <c r="C25" s="134"/>
      <c r="D25" s="136"/>
      <c r="E25" s="139"/>
      <c r="F25" s="74" t="s">
        <v>333</v>
      </c>
      <c r="G25" s="74" t="s">
        <v>334</v>
      </c>
      <c r="H25" s="74" t="s">
        <v>21</v>
      </c>
      <c r="I25" s="73" t="s">
        <v>335</v>
      </c>
      <c r="J25" s="141"/>
    </row>
    <row r="26" spans="1:10" x14ac:dyDescent="0.2">
      <c r="A26" s="144"/>
      <c r="B26" s="133"/>
      <c r="C26" s="134"/>
      <c r="D26" s="136"/>
      <c r="E26" s="139"/>
      <c r="F26" s="74" t="s">
        <v>7</v>
      </c>
      <c r="G26" s="74" t="s">
        <v>8</v>
      </c>
      <c r="H26" s="74" t="s">
        <v>9</v>
      </c>
      <c r="I26" s="73" t="s">
        <v>10</v>
      </c>
      <c r="J26" s="142"/>
    </row>
    <row r="27" spans="1:10" x14ac:dyDescent="0.2">
      <c r="A27" s="144" t="s">
        <v>682</v>
      </c>
      <c r="B27" s="133" t="s">
        <v>553</v>
      </c>
      <c r="C27" s="134" t="s">
        <v>558</v>
      </c>
      <c r="D27" s="135" t="s">
        <v>683</v>
      </c>
      <c r="E27" s="139">
        <v>9</v>
      </c>
      <c r="F27" s="71" t="s">
        <v>354</v>
      </c>
      <c r="G27" s="71" t="s">
        <v>355</v>
      </c>
      <c r="H27" s="74" t="s">
        <v>25</v>
      </c>
      <c r="I27" s="73" t="s">
        <v>55</v>
      </c>
      <c r="J27" s="140" t="str">
        <f t="shared" ref="J27:J30" si="2">"113"</f>
        <v>113</v>
      </c>
    </row>
    <row r="28" spans="1:10" x14ac:dyDescent="0.2">
      <c r="A28" s="144"/>
      <c r="B28" s="133"/>
      <c r="C28" s="134"/>
      <c r="D28" s="136"/>
      <c r="E28" s="139"/>
      <c r="F28" s="71" t="s">
        <v>128</v>
      </c>
      <c r="G28" s="71" t="s">
        <v>129</v>
      </c>
      <c r="H28" s="74" t="s">
        <v>25</v>
      </c>
      <c r="I28" s="73" t="s">
        <v>130</v>
      </c>
      <c r="J28" s="141"/>
    </row>
    <row r="29" spans="1:10" x14ac:dyDescent="0.2">
      <c r="A29" s="144"/>
      <c r="B29" s="133"/>
      <c r="C29" s="134"/>
      <c r="D29" s="136"/>
      <c r="E29" s="139"/>
      <c r="F29" s="71" t="s">
        <v>268</v>
      </c>
      <c r="G29" s="71" t="s">
        <v>166</v>
      </c>
      <c r="H29" s="74" t="s">
        <v>25</v>
      </c>
      <c r="I29" s="73" t="s">
        <v>161</v>
      </c>
      <c r="J29" s="142"/>
    </row>
    <row r="30" spans="1:10" x14ac:dyDescent="0.2">
      <c r="A30" s="144" t="s">
        <v>682</v>
      </c>
      <c r="B30" s="133" t="s">
        <v>553</v>
      </c>
      <c r="C30" s="134" t="s">
        <v>558</v>
      </c>
      <c r="D30" s="135" t="s">
        <v>683</v>
      </c>
      <c r="E30" s="139">
        <v>9</v>
      </c>
      <c r="F30" s="74" t="s">
        <v>43</v>
      </c>
      <c r="G30" s="74" t="s">
        <v>44</v>
      </c>
      <c r="H30" s="74" t="s">
        <v>25</v>
      </c>
      <c r="I30" s="73" t="s">
        <v>45</v>
      </c>
      <c r="J30" s="140" t="str">
        <f t="shared" si="2"/>
        <v>113</v>
      </c>
    </row>
    <row r="31" spans="1:10" x14ac:dyDescent="0.2">
      <c r="A31" s="144"/>
      <c r="B31" s="133"/>
      <c r="C31" s="134"/>
      <c r="D31" s="136"/>
      <c r="E31" s="139"/>
      <c r="F31" s="74" t="s">
        <v>56</v>
      </c>
      <c r="G31" s="74" t="s">
        <v>57</v>
      </c>
      <c r="H31" s="74" t="s">
        <v>25</v>
      </c>
      <c r="I31" s="73" t="s">
        <v>58</v>
      </c>
      <c r="J31" s="141"/>
    </row>
    <row r="32" spans="1:10" x14ac:dyDescent="0.2">
      <c r="A32" s="144"/>
      <c r="B32" s="133"/>
      <c r="C32" s="134"/>
      <c r="D32" s="136"/>
      <c r="E32" s="139"/>
      <c r="F32" s="74" t="s">
        <v>80</v>
      </c>
      <c r="G32" s="74" t="s">
        <v>81</v>
      </c>
      <c r="H32" s="74" t="s">
        <v>25</v>
      </c>
      <c r="I32" s="73" t="s">
        <v>82</v>
      </c>
      <c r="J32" s="142"/>
    </row>
    <row r="33" spans="1:10" x14ac:dyDescent="0.2">
      <c r="A33" s="144" t="s">
        <v>682</v>
      </c>
      <c r="B33" s="133" t="s">
        <v>553</v>
      </c>
      <c r="C33" s="134" t="s">
        <v>558</v>
      </c>
      <c r="D33" s="135" t="s">
        <v>683</v>
      </c>
      <c r="E33" s="139">
        <v>11</v>
      </c>
      <c r="F33" s="71" t="s">
        <v>165</v>
      </c>
      <c r="G33" s="71" t="s">
        <v>166</v>
      </c>
      <c r="H33" s="74" t="s">
        <v>17</v>
      </c>
      <c r="I33" s="73" t="s">
        <v>167</v>
      </c>
      <c r="J33" s="140" t="str">
        <f>"112"</f>
        <v>112</v>
      </c>
    </row>
    <row r="34" spans="1:10" x14ac:dyDescent="0.2">
      <c r="A34" s="144"/>
      <c r="B34" s="133"/>
      <c r="C34" s="134"/>
      <c r="D34" s="136"/>
      <c r="E34" s="139"/>
      <c r="F34" s="74" t="s">
        <v>265</v>
      </c>
      <c r="G34" s="74" t="s">
        <v>266</v>
      </c>
      <c r="H34" s="74" t="s">
        <v>17</v>
      </c>
      <c r="I34" s="73" t="s">
        <v>267</v>
      </c>
      <c r="J34" s="141"/>
    </row>
    <row r="35" spans="1:10" x14ac:dyDescent="0.2">
      <c r="A35" s="144"/>
      <c r="B35" s="133"/>
      <c r="C35" s="134"/>
      <c r="D35" s="136"/>
      <c r="E35" s="139"/>
      <c r="F35" s="74" t="s">
        <v>30</v>
      </c>
      <c r="G35" s="74" t="s">
        <v>31</v>
      </c>
      <c r="H35" s="74" t="s">
        <v>17</v>
      </c>
      <c r="I35" s="73" t="s">
        <v>32</v>
      </c>
      <c r="J35" s="142"/>
    </row>
    <row r="36" spans="1:10" x14ac:dyDescent="0.2">
      <c r="A36" s="144" t="s">
        <v>682</v>
      </c>
      <c r="B36" s="133" t="s">
        <v>553</v>
      </c>
      <c r="C36" s="134" t="s">
        <v>558</v>
      </c>
      <c r="D36" s="135" t="s">
        <v>683</v>
      </c>
      <c r="E36" s="139">
        <v>12</v>
      </c>
      <c r="F36" s="71" t="s">
        <v>370</v>
      </c>
      <c r="G36" s="71" t="s">
        <v>72</v>
      </c>
      <c r="H36" s="74" t="s">
        <v>17</v>
      </c>
      <c r="I36" s="73" t="s">
        <v>371</v>
      </c>
      <c r="J36" s="140" t="str">
        <f>"110"</f>
        <v>110</v>
      </c>
    </row>
    <row r="37" spans="1:10" x14ac:dyDescent="0.2">
      <c r="A37" s="144"/>
      <c r="B37" s="133"/>
      <c r="C37" s="134"/>
      <c r="D37" s="136"/>
      <c r="E37" s="139"/>
      <c r="F37" s="74" t="s">
        <v>15</v>
      </c>
      <c r="G37" s="74" t="s">
        <v>16</v>
      </c>
      <c r="H37" s="74" t="s">
        <v>17</v>
      </c>
      <c r="I37" s="73" t="s">
        <v>18</v>
      </c>
      <c r="J37" s="141"/>
    </row>
    <row r="38" spans="1:10" x14ac:dyDescent="0.2">
      <c r="A38" s="144"/>
      <c r="B38" s="133"/>
      <c r="C38" s="134"/>
      <c r="D38" s="136"/>
      <c r="E38" s="139"/>
      <c r="F38" s="74" t="s">
        <v>387</v>
      </c>
      <c r="G38" s="74" t="s">
        <v>115</v>
      </c>
      <c r="H38" s="74" t="s">
        <v>17</v>
      </c>
      <c r="I38" s="73" t="s">
        <v>388</v>
      </c>
      <c r="J38" s="142"/>
    </row>
    <row r="39" spans="1:10" x14ac:dyDescent="0.2">
      <c r="A39" s="144" t="s">
        <v>682</v>
      </c>
      <c r="B39" s="133" t="s">
        <v>553</v>
      </c>
      <c r="C39" s="134" t="s">
        <v>558</v>
      </c>
      <c r="D39" s="135" t="s">
        <v>683</v>
      </c>
      <c r="E39" s="139">
        <v>13</v>
      </c>
      <c r="F39" s="71" t="s">
        <v>238</v>
      </c>
      <c r="G39" s="71" t="s">
        <v>239</v>
      </c>
      <c r="H39" s="74" t="s">
        <v>17</v>
      </c>
      <c r="I39" s="73" t="s">
        <v>240</v>
      </c>
      <c r="J39" s="140" t="str">
        <f>"99"</f>
        <v>99</v>
      </c>
    </row>
    <row r="40" spans="1:10" x14ac:dyDescent="0.2">
      <c r="A40" s="144"/>
      <c r="B40" s="133"/>
      <c r="C40" s="134"/>
      <c r="D40" s="136"/>
      <c r="E40" s="139"/>
      <c r="F40" s="74" t="s">
        <v>120</v>
      </c>
      <c r="G40" s="74" t="s">
        <v>121</v>
      </c>
      <c r="H40" s="74" t="s">
        <v>17</v>
      </c>
      <c r="I40" s="73" t="s">
        <v>122</v>
      </c>
      <c r="J40" s="141"/>
    </row>
    <row r="41" spans="1:10" x14ac:dyDescent="0.2">
      <c r="A41" s="144"/>
      <c r="B41" s="133"/>
      <c r="C41" s="134"/>
      <c r="D41" s="136"/>
      <c r="E41" s="139"/>
      <c r="F41" s="74" t="s">
        <v>131</v>
      </c>
      <c r="G41" s="74" t="s">
        <v>132</v>
      </c>
      <c r="H41" s="74" t="s">
        <v>17</v>
      </c>
      <c r="I41" s="73" t="s">
        <v>133</v>
      </c>
      <c r="J41" s="142"/>
    </row>
    <row r="42" spans="1:10" x14ac:dyDescent="0.2">
      <c r="A42" s="144" t="s">
        <v>682</v>
      </c>
      <c r="B42" s="133" t="s">
        <v>553</v>
      </c>
      <c r="C42" s="134" t="s">
        <v>558</v>
      </c>
      <c r="D42" s="135" t="s">
        <v>683</v>
      </c>
      <c r="E42" s="139">
        <v>14</v>
      </c>
      <c r="F42" s="71" t="s">
        <v>299</v>
      </c>
      <c r="G42" s="71" t="s">
        <v>300</v>
      </c>
      <c r="H42" s="74" t="s">
        <v>9</v>
      </c>
      <c r="I42" s="73" t="s">
        <v>301</v>
      </c>
      <c r="J42" s="140" t="str">
        <f>"95"</f>
        <v>95</v>
      </c>
    </row>
    <row r="43" spans="1:10" x14ac:dyDescent="0.2">
      <c r="A43" s="144"/>
      <c r="B43" s="133"/>
      <c r="C43" s="134"/>
      <c r="D43" s="136"/>
      <c r="E43" s="139"/>
      <c r="F43" s="74" t="s">
        <v>197</v>
      </c>
      <c r="G43" s="74" t="s">
        <v>198</v>
      </c>
      <c r="H43" s="74" t="s">
        <v>9</v>
      </c>
      <c r="I43" s="73" t="s">
        <v>199</v>
      </c>
      <c r="J43" s="141"/>
    </row>
    <row r="44" spans="1:10" x14ac:dyDescent="0.2">
      <c r="A44" s="144"/>
      <c r="B44" s="133"/>
      <c r="C44" s="134"/>
      <c r="D44" s="136"/>
      <c r="E44" s="139"/>
      <c r="F44" s="74" t="s">
        <v>329</v>
      </c>
      <c r="G44" s="74" t="s">
        <v>163</v>
      </c>
      <c r="H44" s="74" t="s">
        <v>9</v>
      </c>
      <c r="I44" s="73" t="s">
        <v>330</v>
      </c>
      <c r="J44" s="142"/>
    </row>
    <row r="45" spans="1:10" x14ac:dyDescent="0.2">
      <c r="A45" s="144" t="s">
        <v>682</v>
      </c>
      <c r="B45" s="133" t="s">
        <v>553</v>
      </c>
      <c r="C45" s="134" t="s">
        <v>558</v>
      </c>
      <c r="D45" s="135" t="s">
        <v>683</v>
      </c>
      <c r="E45" s="139">
        <v>15</v>
      </c>
      <c r="F45" s="71" t="s">
        <v>182</v>
      </c>
      <c r="G45" s="71" t="s">
        <v>183</v>
      </c>
      <c r="H45" s="74" t="s">
        <v>25</v>
      </c>
      <c r="I45" s="73" t="s">
        <v>184</v>
      </c>
      <c r="J45" s="140" t="str">
        <f>"83"</f>
        <v>83</v>
      </c>
    </row>
    <row r="46" spans="1:10" x14ac:dyDescent="0.2">
      <c r="A46" s="144"/>
      <c r="B46" s="133"/>
      <c r="C46" s="134"/>
      <c r="D46" s="136"/>
      <c r="E46" s="139"/>
      <c r="F46" s="74" t="s">
        <v>269</v>
      </c>
      <c r="G46" s="74" t="s">
        <v>270</v>
      </c>
      <c r="H46" s="74" t="s">
        <v>25</v>
      </c>
      <c r="I46" s="73" t="s">
        <v>271</v>
      </c>
      <c r="J46" s="141"/>
    </row>
    <row r="47" spans="1:10" x14ac:dyDescent="0.2">
      <c r="A47" s="144"/>
      <c r="B47" s="133"/>
      <c r="C47" s="134"/>
      <c r="D47" s="136"/>
      <c r="E47" s="139"/>
      <c r="F47" s="74" t="s">
        <v>149</v>
      </c>
      <c r="G47" s="74" t="s">
        <v>150</v>
      </c>
      <c r="H47" s="74" t="s">
        <v>25</v>
      </c>
      <c r="I47" s="73" t="s">
        <v>151</v>
      </c>
      <c r="J47" s="142"/>
    </row>
    <row r="48" spans="1:10" x14ac:dyDescent="0.2">
      <c r="A48" s="144" t="s">
        <v>682</v>
      </c>
      <c r="B48" s="133" t="s">
        <v>553</v>
      </c>
      <c r="C48" s="145" t="s">
        <v>684</v>
      </c>
      <c r="D48" s="135" t="s">
        <v>683</v>
      </c>
      <c r="E48" s="143">
        <v>1</v>
      </c>
      <c r="F48" s="71" t="s">
        <v>317</v>
      </c>
      <c r="G48" s="71" t="s">
        <v>94</v>
      </c>
      <c r="H48" s="74" t="s">
        <v>54</v>
      </c>
      <c r="I48" s="73" t="s">
        <v>190</v>
      </c>
      <c r="J48" s="140" t="str">
        <f>"121"</f>
        <v>121</v>
      </c>
    </row>
    <row r="49" spans="1:10" x14ac:dyDescent="0.2">
      <c r="A49" s="144"/>
      <c r="B49" s="133"/>
      <c r="C49" s="145"/>
      <c r="D49" s="136"/>
      <c r="E49" s="143"/>
      <c r="F49" s="74" t="s">
        <v>324</v>
      </c>
      <c r="G49" s="74" t="s">
        <v>325</v>
      </c>
      <c r="H49" s="74" t="s">
        <v>13</v>
      </c>
      <c r="I49" s="73" t="s">
        <v>326</v>
      </c>
      <c r="J49" s="141"/>
    </row>
    <row r="50" spans="1:10" x14ac:dyDescent="0.2">
      <c r="A50" s="144"/>
      <c r="B50" s="133"/>
      <c r="C50" s="145"/>
      <c r="D50" s="136"/>
      <c r="E50" s="143"/>
      <c r="F50" s="74" t="s">
        <v>479</v>
      </c>
      <c r="G50" s="74" t="s">
        <v>421</v>
      </c>
      <c r="H50" s="74" t="s">
        <v>54</v>
      </c>
      <c r="I50" s="73" t="s">
        <v>480</v>
      </c>
      <c r="J50" s="142"/>
    </row>
    <row r="51" spans="1:10" x14ac:dyDescent="0.2">
      <c r="A51" s="144" t="s">
        <v>682</v>
      </c>
      <c r="B51" s="133" t="s">
        <v>553</v>
      </c>
      <c r="C51" s="145" t="s">
        <v>684</v>
      </c>
      <c r="D51" s="135" t="s">
        <v>683</v>
      </c>
      <c r="E51" s="146">
        <v>2</v>
      </c>
      <c r="F51" s="74" t="s">
        <v>387</v>
      </c>
      <c r="G51" s="74" t="s">
        <v>115</v>
      </c>
      <c r="H51" s="74" t="s">
        <v>17</v>
      </c>
      <c r="I51" s="73" t="s">
        <v>388</v>
      </c>
      <c r="J51" s="140" t="str">
        <f>"111"</f>
        <v>111</v>
      </c>
    </row>
    <row r="52" spans="1:10" x14ac:dyDescent="0.2">
      <c r="A52" s="144"/>
      <c r="B52" s="133"/>
      <c r="C52" s="145"/>
      <c r="D52" s="136"/>
      <c r="E52" s="146"/>
      <c r="F52" s="74" t="s">
        <v>49</v>
      </c>
      <c r="G52" s="74" t="s">
        <v>50</v>
      </c>
      <c r="H52" s="74" t="s">
        <v>17</v>
      </c>
      <c r="I52" s="73" t="s">
        <v>51</v>
      </c>
      <c r="J52" s="141"/>
    </row>
    <row r="53" spans="1:10" x14ac:dyDescent="0.2">
      <c r="A53" s="144"/>
      <c r="B53" s="133"/>
      <c r="C53" s="145"/>
      <c r="D53" s="136"/>
      <c r="E53" s="146"/>
      <c r="F53" s="74" t="s">
        <v>231</v>
      </c>
      <c r="G53" s="74" t="s">
        <v>232</v>
      </c>
      <c r="H53" s="74" t="s">
        <v>17</v>
      </c>
      <c r="I53" s="73" t="s">
        <v>233</v>
      </c>
      <c r="J53" s="142"/>
    </row>
    <row r="54" spans="1:10" x14ac:dyDescent="0.2">
      <c r="A54" s="144" t="s">
        <v>682</v>
      </c>
      <c r="B54" s="133" t="s">
        <v>553</v>
      </c>
      <c r="C54" s="145" t="s">
        <v>684</v>
      </c>
      <c r="D54" s="135" t="s">
        <v>683</v>
      </c>
      <c r="E54" s="146">
        <v>3</v>
      </c>
      <c r="F54" s="71" t="s">
        <v>222</v>
      </c>
      <c r="G54" s="71" t="s">
        <v>223</v>
      </c>
      <c r="H54" s="74" t="s">
        <v>21</v>
      </c>
      <c r="I54" s="73" t="s">
        <v>224</v>
      </c>
      <c r="J54" s="140" t="str">
        <f>"98"</f>
        <v>98</v>
      </c>
    </row>
    <row r="55" spans="1:10" x14ac:dyDescent="0.2">
      <c r="A55" s="144"/>
      <c r="B55" s="133"/>
      <c r="C55" s="145"/>
      <c r="D55" s="136"/>
      <c r="E55" s="146"/>
      <c r="F55" s="71" t="s">
        <v>327</v>
      </c>
      <c r="G55" s="71" t="s">
        <v>328</v>
      </c>
      <c r="H55" s="74" t="s">
        <v>21</v>
      </c>
      <c r="I55" s="73" t="s">
        <v>101</v>
      </c>
      <c r="J55" s="141"/>
    </row>
    <row r="56" spans="1:10" x14ac:dyDescent="0.2">
      <c r="A56" s="144"/>
      <c r="B56" s="133"/>
      <c r="C56" s="145"/>
      <c r="D56" s="136"/>
      <c r="E56" s="146"/>
      <c r="F56" s="74" t="s">
        <v>391</v>
      </c>
      <c r="G56" s="74" t="s">
        <v>392</v>
      </c>
      <c r="H56" s="74" t="s">
        <v>17</v>
      </c>
      <c r="I56" s="73" t="s">
        <v>393</v>
      </c>
      <c r="J56" s="142"/>
    </row>
    <row r="57" spans="1:10" x14ac:dyDescent="0.2">
      <c r="A57" s="144" t="s">
        <v>682</v>
      </c>
      <c r="B57" s="133" t="s">
        <v>553</v>
      </c>
      <c r="C57" s="145" t="s">
        <v>684</v>
      </c>
      <c r="D57" s="135" t="s">
        <v>683</v>
      </c>
      <c r="E57" s="146">
        <v>4</v>
      </c>
      <c r="F57" s="71" t="s">
        <v>365</v>
      </c>
      <c r="G57" s="71" t="s">
        <v>366</v>
      </c>
      <c r="H57" s="74" t="s">
        <v>25</v>
      </c>
      <c r="I57" s="73" t="s">
        <v>361</v>
      </c>
      <c r="J57" s="140" t="str">
        <f>"90"</f>
        <v>90</v>
      </c>
    </row>
    <row r="58" spans="1:10" x14ac:dyDescent="0.2">
      <c r="A58" s="144"/>
      <c r="B58" s="133"/>
      <c r="C58" s="145"/>
      <c r="D58" s="136"/>
      <c r="E58" s="146"/>
      <c r="F58" s="74" t="s">
        <v>62</v>
      </c>
      <c r="G58" s="74" t="s">
        <v>63</v>
      </c>
      <c r="H58" s="74" t="s">
        <v>25</v>
      </c>
      <c r="I58" s="73" t="s">
        <v>64</v>
      </c>
      <c r="J58" s="141"/>
    </row>
    <row r="59" spans="1:10" x14ac:dyDescent="0.2">
      <c r="A59" s="144"/>
      <c r="B59" s="133"/>
      <c r="C59" s="145"/>
      <c r="D59" s="136"/>
      <c r="E59" s="146"/>
      <c r="F59" s="13"/>
      <c r="G59" s="13"/>
      <c r="H59" s="11"/>
      <c r="I59" s="12"/>
      <c r="J59" s="142"/>
    </row>
  </sheetData>
  <mergeCells count="115">
    <mergeCell ref="D39:D41"/>
    <mergeCell ref="E39:E41"/>
    <mergeCell ref="D27:D29"/>
    <mergeCell ref="A30:A32"/>
    <mergeCell ref="B30:B32"/>
    <mergeCell ref="C9:C11"/>
    <mergeCell ref="A21:A23"/>
    <mergeCell ref="B21:B23"/>
    <mergeCell ref="J57:J59"/>
    <mergeCell ref="J36:J38"/>
    <mergeCell ref="J39:J41"/>
    <mergeCell ref="J42:J44"/>
    <mergeCell ref="J45:J47"/>
    <mergeCell ref="J48:J50"/>
    <mergeCell ref="J21:J23"/>
    <mergeCell ref="J24:J26"/>
    <mergeCell ref="J27:J29"/>
    <mergeCell ref="J30:J32"/>
    <mergeCell ref="J33:J35"/>
    <mergeCell ref="A45:A47"/>
    <mergeCell ref="B45:B47"/>
    <mergeCell ref="C45:C47"/>
    <mergeCell ref="A24:A26"/>
    <mergeCell ref="B24:B26"/>
    <mergeCell ref="C24:C26"/>
    <mergeCell ref="C27:C29"/>
    <mergeCell ref="A42:A44"/>
    <mergeCell ref="B42:B44"/>
    <mergeCell ref="C42:C44"/>
    <mergeCell ref="A39:A41"/>
    <mergeCell ref="B39:B41"/>
    <mergeCell ref="C39:C41"/>
    <mergeCell ref="A1:J1"/>
    <mergeCell ref="C12:C14"/>
    <mergeCell ref="B12:B14"/>
    <mergeCell ref="E6:E8"/>
    <mergeCell ref="E15:E17"/>
    <mergeCell ref="D12:D14"/>
    <mergeCell ref="A15:A17"/>
    <mergeCell ref="E3:E5"/>
    <mergeCell ref="C6:C8"/>
    <mergeCell ref="D6:D8"/>
    <mergeCell ref="A6:A8"/>
    <mergeCell ref="B15:B17"/>
    <mergeCell ref="C15:C17"/>
    <mergeCell ref="D9:D11"/>
    <mergeCell ref="A3:A5"/>
    <mergeCell ref="B3:B5"/>
    <mergeCell ref="D3:D5"/>
    <mergeCell ref="B6:B8"/>
    <mergeCell ref="A12:A14"/>
    <mergeCell ref="A9:A11"/>
    <mergeCell ref="B9:B11"/>
    <mergeCell ref="J3:J5"/>
    <mergeCell ref="J6:J8"/>
    <mergeCell ref="C3:C5"/>
    <mergeCell ref="E57:E59"/>
    <mergeCell ref="C54:C56"/>
    <mergeCell ref="D54:D56"/>
    <mergeCell ref="A57:A59"/>
    <mergeCell ref="B57:B59"/>
    <mergeCell ref="C57:C59"/>
    <mergeCell ref="D57:D59"/>
    <mergeCell ref="E51:E53"/>
    <mergeCell ref="D51:D53"/>
    <mergeCell ref="B51:B53"/>
    <mergeCell ref="E54:E56"/>
    <mergeCell ref="A18:A20"/>
    <mergeCell ref="D21:D23"/>
    <mergeCell ref="D15:D17"/>
    <mergeCell ref="D48:D50"/>
    <mergeCell ref="D24:D26"/>
    <mergeCell ref="A33:A35"/>
    <mergeCell ref="B33:B35"/>
    <mergeCell ref="C33:C35"/>
    <mergeCell ref="A54:A56"/>
    <mergeCell ref="B54:B56"/>
    <mergeCell ref="C51:C53"/>
    <mergeCell ref="A51:A53"/>
    <mergeCell ref="A36:A38"/>
    <mergeCell ref="B36:B38"/>
    <mergeCell ref="C36:C38"/>
    <mergeCell ref="D36:D38"/>
    <mergeCell ref="C30:C32"/>
    <mergeCell ref="D30:D32"/>
    <mergeCell ref="A27:A29"/>
    <mergeCell ref="B27:B29"/>
    <mergeCell ref="A48:A50"/>
    <mergeCell ref="B48:B50"/>
    <mergeCell ref="C48:C50"/>
    <mergeCell ref="D45:D47"/>
    <mergeCell ref="E9:E11"/>
    <mergeCell ref="D33:D35"/>
    <mergeCell ref="E45:E47"/>
    <mergeCell ref="C21:C23"/>
    <mergeCell ref="B18:B20"/>
    <mergeCell ref="J51:J53"/>
    <mergeCell ref="J54:J56"/>
    <mergeCell ref="E18:E20"/>
    <mergeCell ref="E12:E14"/>
    <mergeCell ref="E21:E23"/>
    <mergeCell ref="E36:E38"/>
    <mergeCell ref="E24:E26"/>
    <mergeCell ref="E27:E29"/>
    <mergeCell ref="E30:E32"/>
    <mergeCell ref="E33:E35"/>
    <mergeCell ref="E48:E50"/>
    <mergeCell ref="C18:C20"/>
    <mergeCell ref="D18:D20"/>
    <mergeCell ref="J9:J11"/>
    <mergeCell ref="J12:J14"/>
    <mergeCell ref="J15:J17"/>
    <mergeCell ref="J18:J20"/>
    <mergeCell ref="D42:D44"/>
    <mergeCell ref="E42:E44"/>
  </mergeCells>
  <phoneticPr fontId="0" type="noConversion"/>
  <pageMargins left="0.39370078740157483" right="0.51181102362204722" top="0.11811023622047245" bottom="0.11811023622047245" header="0.11811023622047245" footer="0.11811023622047245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Feuil1</vt:lpstr>
      <vt:lpstr>Finale</vt:lpstr>
      <vt:lpstr>1° Ind</vt:lpstr>
      <vt:lpstr>Participants</vt:lpstr>
      <vt:lpstr>Participations</vt:lpstr>
      <vt:lpstr>NATIONAL</vt:lpstr>
      <vt:lpstr>Bloc</vt:lpstr>
      <vt:lpstr>Difficultés</vt:lpstr>
      <vt:lpstr>chal A</vt:lpstr>
      <vt:lpstr>chal H</vt:lpstr>
      <vt:lpstr>chal P</vt:lpstr>
      <vt:lpstr>RECAP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CRSU</dc:creator>
  <cp:keywords/>
  <dc:description/>
  <cp:lastModifiedBy>Helena lulic</cp:lastModifiedBy>
  <cp:revision/>
  <dcterms:created xsi:type="dcterms:W3CDTF">2000-02-08T13:52:20Z</dcterms:created>
  <dcterms:modified xsi:type="dcterms:W3CDTF">2025-06-11T11:06:57Z</dcterms:modified>
  <cp:category/>
  <cp:contentStatus/>
</cp:coreProperties>
</file>